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180" windowHeight="4760" activeTab="1"/>
  </bookViews>
  <sheets>
    <sheet name="Тит.лист" sheetId="1" r:id="rId1"/>
    <sheet name="Физическая культура (2-4)" sheetId="2" r:id="rId2"/>
  </sheets>
  <definedNames>
    <definedName name="_xlnm.Print_Titles" localSheetId="1">'Физическая культура (2-4)'!$13:$17</definedName>
  </definedNames>
  <calcPr fullCalcOnLoad="1" refMode="R1C1"/>
</workbook>
</file>

<file path=xl/sharedStrings.xml><?xml version="1.0" encoding="utf-8"?>
<sst xmlns="http://schemas.openxmlformats.org/spreadsheetml/2006/main" count="336" uniqueCount="275">
  <si>
    <t>Наименование</t>
  </si>
  <si>
    <t>История</t>
  </si>
  <si>
    <t>Информатика</t>
  </si>
  <si>
    <t>Иностранный язык</t>
  </si>
  <si>
    <t>Безопасность жизнедеятельности</t>
  </si>
  <si>
    <t>География</t>
  </si>
  <si>
    <t>Основы философии</t>
  </si>
  <si>
    <t>Основы права</t>
  </si>
  <si>
    <t>Педагогика</t>
  </si>
  <si>
    <t>Психология</t>
  </si>
  <si>
    <t>Математика</t>
  </si>
  <si>
    <t xml:space="preserve">3. План учебного процесса </t>
  </si>
  <si>
    <t>Основы безопасности жизнедеятельности</t>
  </si>
  <si>
    <t>Русский язык и культура речи</t>
  </si>
  <si>
    <t>Общепрофессиональные дисциплины</t>
  </si>
  <si>
    <t>Психолого-педагогический практикум</t>
  </si>
  <si>
    <t>Коррекционная и специальная педагогика</t>
  </si>
  <si>
    <t>Основы учебно-исследовательской деятельности студентов</t>
  </si>
  <si>
    <t>Правовое обеспечение профессиональной деятельности</t>
  </si>
  <si>
    <t>Экономика образовательного учреждения</t>
  </si>
  <si>
    <t>Менеджмент</t>
  </si>
  <si>
    <t>Общеобразовательные дисциплины</t>
  </si>
  <si>
    <t>ОД.00</t>
  </si>
  <si>
    <t>Физическая культура</t>
  </si>
  <si>
    <t>ОГСЭ.00</t>
  </si>
  <si>
    <t>ОГСЭ.01</t>
  </si>
  <si>
    <t>ОГСЭ.02</t>
  </si>
  <si>
    <t>ОГСЭ.03</t>
  </si>
  <si>
    <t>ОГСЭ.04</t>
  </si>
  <si>
    <t>ОГСЭ.05</t>
  </si>
  <si>
    <t>ЕН.00</t>
  </si>
  <si>
    <t>ЕН.01</t>
  </si>
  <si>
    <t>ЕН.02</t>
  </si>
  <si>
    <t>1 курс</t>
  </si>
  <si>
    <t>2 курс</t>
  </si>
  <si>
    <t>3 курс</t>
  </si>
  <si>
    <t>4 курс</t>
  </si>
  <si>
    <t>Мордовская литература</t>
  </si>
  <si>
    <t>Психология общения</t>
  </si>
  <si>
    <t xml:space="preserve">История </t>
  </si>
  <si>
    <t>Информатика и информационно-коммуникационные технологии (ИКТ) в профессиональной деятельности</t>
  </si>
  <si>
    <t>Математический и общий естественнонаучный цикл</t>
  </si>
  <si>
    <t>Общий гуманитарный и социально-экономический цикл</t>
  </si>
  <si>
    <t>Профессиональный цикл</t>
  </si>
  <si>
    <t>Профессинальные модули</t>
  </si>
  <si>
    <t>ПМ</t>
  </si>
  <si>
    <t>Преддипломная практика</t>
  </si>
  <si>
    <t>ОД.ДБ 00</t>
  </si>
  <si>
    <t>ОД.ДБ 01</t>
  </si>
  <si>
    <t>ОД.ДБ 02</t>
  </si>
  <si>
    <t>ОД.ДБ 03</t>
  </si>
  <si>
    <t>ОД.ДБ 04</t>
  </si>
  <si>
    <t>ОД.ДБ 05</t>
  </si>
  <si>
    <t>ОД.ДБ 07</t>
  </si>
  <si>
    <t>ОД.ДБ 08</t>
  </si>
  <si>
    <t>ОД.ДБ 09</t>
  </si>
  <si>
    <t>ОД..ДП. 00</t>
  </si>
  <si>
    <t>ОД..ДП. 01</t>
  </si>
  <si>
    <t>ОД..ДП. 02</t>
  </si>
  <si>
    <t>ОД..ДП. 03</t>
  </si>
  <si>
    <t>П.00</t>
  </si>
  <si>
    <t>ОП.00</t>
  </si>
  <si>
    <t>ОП.01</t>
  </si>
  <si>
    <t>ОП.02</t>
  </si>
  <si>
    <t>ОП.03</t>
  </si>
  <si>
    <t>ОП.04</t>
  </si>
  <si>
    <t>ОП.05</t>
  </si>
  <si>
    <t>ПМ.01</t>
  </si>
  <si>
    <t>МДК.01.01</t>
  </si>
  <si>
    <t>ПМ.02</t>
  </si>
  <si>
    <t>МДК.02.01</t>
  </si>
  <si>
    <t>ПМ.03</t>
  </si>
  <si>
    <t xml:space="preserve">Основы педагогического мастерства </t>
  </si>
  <si>
    <t>Социальная психология</t>
  </si>
  <si>
    <t>Анатомия</t>
  </si>
  <si>
    <t>Физиология с основами биохимии</t>
  </si>
  <si>
    <t>Гигиенические основы физического воспитания</t>
  </si>
  <si>
    <t>Основы биомеханики</t>
  </si>
  <si>
    <t>Базовые и новые виды физкультурно-спортивной деятельности с методикой тренировки</t>
  </si>
  <si>
    <t>Теория и история физической культуры</t>
  </si>
  <si>
    <t>Преподавание физической культуры по основным общеобразовательным программам</t>
  </si>
  <si>
    <t>Методика обучения предмету "Физическая культура"</t>
  </si>
  <si>
    <t>ОП.06</t>
  </si>
  <si>
    <t>ОП.07</t>
  </si>
  <si>
    <t>ОП.08</t>
  </si>
  <si>
    <t>ОП.09</t>
  </si>
  <si>
    <t>ОП.10</t>
  </si>
  <si>
    <t>Организация и проведение внеурочной работы и занятий по программам дополнительного образования в области физической культуры</t>
  </si>
  <si>
    <t>Методика внеурочной работы и дополнительного образования в области физической культуры</t>
  </si>
  <si>
    <t>Методическое обеспечение процесса физического воспитания</t>
  </si>
  <si>
    <t>Теоретические и прикладные аспекты методической работы учителя физической культуры</t>
  </si>
  <si>
    <t>Основы врачебного контроля, лечебной физической культуры и массажа</t>
  </si>
  <si>
    <t>МДК.03.01</t>
  </si>
  <si>
    <t>Ритмика</t>
  </si>
  <si>
    <t>Лаборатории</t>
  </si>
  <si>
    <t>иностранного языка</t>
  </si>
  <si>
    <t>безопасности жизнедеятельности</t>
  </si>
  <si>
    <t>Спортивный комплекс</t>
  </si>
  <si>
    <t>спортивный зал</t>
  </si>
  <si>
    <t>открытый стадион</t>
  </si>
  <si>
    <t>актовый зал</t>
  </si>
  <si>
    <t>Кабинеты:</t>
  </si>
  <si>
    <t>гуманитарных и социально-экономических дисциплин</t>
  </si>
  <si>
    <t>педагогики и психологии</t>
  </si>
  <si>
    <t>информатики и информационных технологий</t>
  </si>
  <si>
    <t>зал ритмики и фитнеса</t>
  </si>
  <si>
    <t>тренажерный зал</t>
  </si>
  <si>
    <t>Залы:</t>
  </si>
  <si>
    <t>Заместитель директора по учебной работе                                         Т.М.Какаева</t>
  </si>
  <si>
    <t>Согласовано</t>
  </si>
  <si>
    <t>Родной (мокшанский) язык</t>
  </si>
  <si>
    <t>Технология трудоустройства</t>
  </si>
  <si>
    <t>Естествознание</t>
  </si>
  <si>
    <t>Национально-декоративное искусство</t>
  </si>
  <si>
    <t>Психофизиологические основы обучения</t>
  </si>
  <si>
    <t>ОП. 11</t>
  </si>
  <si>
    <t xml:space="preserve">Заведующий по педагогической практике                                          Т.А.Костина </t>
  </si>
  <si>
    <t>Организация предпринимательской  деятельности</t>
  </si>
  <si>
    <t>ОГСЭ.06</t>
  </si>
  <si>
    <t>ОГСЭ.07</t>
  </si>
  <si>
    <t>ОГСЭ.08</t>
  </si>
  <si>
    <t>ОГСЭ.10</t>
  </si>
  <si>
    <t>ОГСЭ.11</t>
  </si>
  <si>
    <t>ОГСЭ.12</t>
  </si>
  <si>
    <t>ОГСЭ.13</t>
  </si>
  <si>
    <t>ОГСЭ.14</t>
  </si>
  <si>
    <t>ОГСЭ.09</t>
  </si>
  <si>
    <t>ОП. 12</t>
  </si>
  <si>
    <t>ОП. 13</t>
  </si>
  <si>
    <t>ОП. 14</t>
  </si>
  <si>
    <t>ОП. 15</t>
  </si>
  <si>
    <t>ОП. 16</t>
  </si>
  <si>
    <t>ОП. 17</t>
  </si>
  <si>
    <t>ОП. 18</t>
  </si>
  <si>
    <t>ОП. 19</t>
  </si>
  <si>
    <t>ОП. 20</t>
  </si>
  <si>
    <t>Начальник отдела ПО МО РМ                                           Е.А.Куршева</t>
  </si>
  <si>
    <t>Учебные сборы с юношами</t>
  </si>
  <si>
    <t>Индекс</t>
  </si>
  <si>
    <t>Наименование циклов, дисциплин, профессиональных модулей, МДК, практик</t>
  </si>
  <si>
    <t>Формы промежуточной аттестации</t>
  </si>
  <si>
    <t>Учебная нагрузка обучающихся (часов)</t>
  </si>
  <si>
    <r>
      <t xml:space="preserve">Распределение обязательной учебной нагрузки </t>
    </r>
    <r>
      <rPr>
        <sz val="8"/>
        <rFont val="Times New Roman"/>
        <family val="1"/>
      </rPr>
      <t xml:space="preserve">(включая обязательную аудиторную нагрузку и все виды практики в составе профессиональных модулей ) </t>
    </r>
    <r>
      <rPr>
        <b/>
        <sz val="8"/>
        <rFont val="Times New Roman"/>
        <family val="1"/>
      </rPr>
      <t>по курсам и семестрам (час, в семестр)</t>
    </r>
  </si>
  <si>
    <t>максимальная</t>
  </si>
  <si>
    <t>самостоятельная учебная работа</t>
  </si>
  <si>
    <t xml:space="preserve">Обязательная </t>
  </si>
  <si>
    <t>всего занятий</t>
  </si>
  <si>
    <t>в т.ч.</t>
  </si>
  <si>
    <t>лаб.и практ.занятий</t>
  </si>
  <si>
    <t>курсовых работ (проектов)</t>
  </si>
  <si>
    <t>1 сем.</t>
  </si>
  <si>
    <t>2 сем.</t>
  </si>
  <si>
    <t>3 сем.</t>
  </si>
  <si>
    <t>4 сем.</t>
  </si>
  <si>
    <t>5 сем.</t>
  </si>
  <si>
    <t>6 сем.</t>
  </si>
  <si>
    <t>7 сем.</t>
  </si>
  <si>
    <t>8 сем.</t>
  </si>
  <si>
    <t>14 нед.</t>
  </si>
  <si>
    <t>2. Сводные данные по бюджету времени (в неделях) для очной формы обучения</t>
  </si>
  <si>
    <t>Курсы</t>
  </si>
  <si>
    <t>Обучение по дисциплинам и междисциплинарным курсам</t>
  </si>
  <si>
    <t>Учебная практика</t>
  </si>
  <si>
    <t>Производственная практика</t>
  </si>
  <si>
    <t>Промежуточная аттестация</t>
  </si>
  <si>
    <t>Государственная (итоговая) аттестация</t>
  </si>
  <si>
    <t>Каникулы</t>
  </si>
  <si>
    <t>Всего 
(по курсам)</t>
  </si>
  <si>
    <t>по профилю специальности СПО</t>
  </si>
  <si>
    <t>преддипломная</t>
  </si>
  <si>
    <t>I курс</t>
  </si>
  <si>
    <t>II курс</t>
  </si>
  <si>
    <t>III курс</t>
  </si>
  <si>
    <t>IV курс</t>
  </si>
  <si>
    <t>Всего</t>
  </si>
  <si>
    <t>15 нед.</t>
  </si>
  <si>
    <t>22 
нед.</t>
  </si>
  <si>
    <t>16 нед.</t>
  </si>
  <si>
    <t>13
 нед.</t>
  </si>
  <si>
    <t>ОГСЭ.15</t>
  </si>
  <si>
    <t>УП 02</t>
  </si>
  <si>
    <t>УП 02.01</t>
  </si>
  <si>
    <t>Организация физкультурно-оздоровительной деятельности</t>
  </si>
  <si>
    <t>УП.02.01</t>
  </si>
  <si>
    <t>Подготовка к летней практике</t>
  </si>
  <si>
    <t>ПП 02</t>
  </si>
  <si>
    <t>Производственная практика по профилю специальности)</t>
  </si>
  <si>
    <t>ПП 02.01</t>
  </si>
  <si>
    <t>Летняя практика</t>
  </si>
  <si>
    <t>ПП 03</t>
  </si>
  <si>
    <t>ПП 03.01</t>
  </si>
  <si>
    <t>Психолого-педагогическая практика</t>
  </si>
  <si>
    <t>ПП 01</t>
  </si>
  <si>
    <t>ПП 01.01</t>
  </si>
  <si>
    <t>ПП.02.02</t>
  </si>
  <si>
    <t>Внеклассная практика</t>
  </si>
  <si>
    <t>ПП 01.02</t>
  </si>
  <si>
    <t>Пробные уроки</t>
  </si>
  <si>
    <t>ВСЕГО</t>
  </si>
  <si>
    <t>ПДП</t>
  </si>
  <si>
    <t>4 нед.</t>
  </si>
  <si>
    <t>ГИА</t>
  </si>
  <si>
    <t>6 нед.</t>
  </si>
  <si>
    <r>
      <t xml:space="preserve">Консультации </t>
    </r>
    <r>
      <rPr>
        <sz val="10"/>
        <rFont val="Times New Roman"/>
        <family val="1"/>
      </rPr>
      <t>из расчета 4 часа на одного обучающегося на каждый учебный год</t>
    </r>
  </si>
  <si>
    <t>дисциплин и МДК</t>
  </si>
  <si>
    <t>учебной практики</t>
  </si>
  <si>
    <t>экзаменов (в т.ч. экзаменов квалификационных)</t>
  </si>
  <si>
    <t>дифф.зачетов</t>
  </si>
  <si>
    <t>зачетов</t>
  </si>
  <si>
    <t>Наблюдение</t>
  </si>
  <si>
    <t>6. Перечень лабораторий, кабинетов</t>
  </si>
  <si>
    <t>преддипломной практики</t>
  </si>
  <si>
    <t>производственной практики</t>
  </si>
  <si>
    <t>Утверждаю</t>
  </si>
  <si>
    <t>УЧЕБНЫЙ ПЛАН</t>
  </si>
  <si>
    <t>"Зубово-Полянский педагогический колледж</t>
  </si>
  <si>
    <t>по специальности среднего профессионального образования</t>
  </si>
  <si>
    <t>по программе углубленной подготовки</t>
  </si>
  <si>
    <r>
      <t xml:space="preserve">Форма обучения: </t>
    </r>
    <r>
      <rPr>
        <u val="single"/>
        <sz val="12"/>
        <rFont val="Times New Roman"/>
        <family val="1"/>
      </rPr>
      <t>очная</t>
    </r>
  </si>
  <si>
    <t>Нормативный срок освоения ОПОП - 3 г.10 мес.</t>
  </si>
  <si>
    <r>
      <t xml:space="preserve">на базе </t>
    </r>
    <r>
      <rPr>
        <u val="single"/>
        <sz val="12"/>
        <rFont val="Times New Roman"/>
        <family val="1"/>
      </rPr>
      <t>основного общего образования</t>
    </r>
  </si>
  <si>
    <r>
      <t xml:space="preserve">49.02.01 </t>
    </r>
    <r>
      <rPr>
        <i/>
        <sz val="12"/>
        <rFont val="Times New Roman"/>
        <family val="1"/>
      </rPr>
      <t>Физическая культура</t>
    </r>
  </si>
  <si>
    <t>ДЗ, ДЗ</t>
  </si>
  <si>
    <t>ДЗ, Э</t>
  </si>
  <si>
    <t>ДЗ</t>
  </si>
  <si>
    <t>Э</t>
  </si>
  <si>
    <t>ДЗ,ДЗ,ДЗ</t>
  </si>
  <si>
    <t>КР</t>
  </si>
  <si>
    <t>Э, КР, ДЗ</t>
  </si>
  <si>
    <t>Э,ДЗ</t>
  </si>
  <si>
    <t>ДЗ,ДЗ,Э,ДЗ</t>
  </si>
  <si>
    <t>Э (кв)</t>
  </si>
  <si>
    <t>КР,Э,ДЗ</t>
  </si>
  <si>
    <t>З</t>
  </si>
  <si>
    <t>Республики Мордовия</t>
  </si>
  <si>
    <t xml:space="preserve">Заместитель Министра образования </t>
  </si>
  <si>
    <t>Обществознание (включая экономику и и право)</t>
  </si>
  <si>
    <t>основной профессиональной образовательной программы среднего профессионального образования</t>
  </si>
  <si>
    <t xml:space="preserve">Государственного бюджетного профессионального образовательного учреждения Республики Мордовия </t>
  </si>
  <si>
    <r>
      <t xml:space="preserve">Квалификация: </t>
    </r>
    <r>
      <rPr>
        <u val="single"/>
        <sz val="12"/>
        <rFont val="Times New Roman"/>
        <family val="1"/>
      </rPr>
      <t>учитель физической культуры</t>
    </r>
  </si>
  <si>
    <t>Базовые дисциплины</t>
  </si>
  <si>
    <t>- , ДЗ</t>
  </si>
  <si>
    <t>Экология</t>
  </si>
  <si>
    <t>Профильные дисциплины</t>
  </si>
  <si>
    <t>-, Э</t>
  </si>
  <si>
    <t>Профессиональная подготовка</t>
  </si>
  <si>
    <t>ОД.ДБ. 06</t>
  </si>
  <si>
    <t>Э, КР</t>
  </si>
  <si>
    <t>Астрономия</t>
  </si>
  <si>
    <t>Литература</t>
  </si>
  <si>
    <t xml:space="preserve">Русский язык </t>
  </si>
  <si>
    <t>ОД..ДП. 04</t>
  </si>
  <si>
    <t>Основы финансовой грамотности</t>
  </si>
  <si>
    <t>История и культура РМ</t>
  </si>
  <si>
    <t xml:space="preserve">Формирование ключевых компетенций цифровой экономики </t>
  </si>
  <si>
    <t>16,5 
нед.</t>
  </si>
  <si>
    <t>22,5 нед.</t>
  </si>
  <si>
    <t>Директор</t>
  </si>
  <si>
    <t>Начальник Управления</t>
  </si>
  <si>
    <t>ГБПОУ РМ  "Зубово-Полянский</t>
  </si>
  <si>
    <t>по социальной работе Администрации</t>
  </si>
  <si>
    <t>педагогический колледж"</t>
  </si>
  <si>
    <t>Зубово-Полянского муниципального района</t>
  </si>
  <si>
    <t>____________________ / Л.Л. Медведева</t>
  </si>
  <si>
    <t>______________________ Пекина Л.А.</t>
  </si>
  <si>
    <t>библиотека с читальным залом с выходом в Интернет</t>
  </si>
  <si>
    <t>Мастерская по компетенции Физическая культура, спорт и фитнес</t>
  </si>
  <si>
    <t>1 Выпускная квалификационная работа в форме дипломной работы</t>
  </si>
  <si>
    <t>2. Демонстрационный экзамен</t>
  </si>
  <si>
    <t>Государственная (итоговая) аттестация с 18 мая по 28 июня</t>
  </si>
  <si>
    <t xml:space="preserve">___________________________ / </t>
  </si>
  <si>
    <t>ФК</t>
  </si>
  <si>
    <t>Россия - Моя история</t>
  </si>
  <si>
    <t>,</t>
  </si>
  <si>
    <t>_____ ___________________ 2023 г.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</si>
</sst>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00"/>
    <numFmt numFmtId="182" formatCode="0.0000"/>
    <numFmt numFmtId="183" formatCode="0.00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5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6"/>
      <name val="Times New Roman"/>
      <family val="1"/>
    </font>
    <font>
      <i/>
      <sz val="9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0" fontId="6" fillId="0" borderId="0" xfId="0" applyFont="1" applyAlignment="1">
      <alignment wrapText="1"/>
    </xf>
    <xf numFmtId="0" fontId="7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top" wrapText="1"/>
    </xf>
    <xf numFmtId="0" fontId="9" fillId="0" borderId="11" xfId="0" applyFont="1" applyBorder="1" applyAlignment="1">
      <alignment wrapText="1"/>
    </xf>
    <xf numFmtId="0" fontId="10" fillId="33" borderId="10" xfId="0" applyFont="1" applyFill="1" applyBorder="1" applyAlignment="1">
      <alignment wrapText="1"/>
    </xf>
    <xf numFmtId="0" fontId="10" fillId="33" borderId="10" xfId="0" applyFont="1" applyFill="1" applyBorder="1" applyAlignment="1">
      <alignment horizontal="center" wrapText="1"/>
    </xf>
    <xf numFmtId="1" fontId="10" fillId="0" borderId="10" xfId="0" applyNumberFormat="1" applyFont="1" applyBorder="1" applyAlignment="1">
      <alignment horizontal="center" wrapText="1"/>
    </xf>
    <xf numFmtId="180" fontId="10" fillId="0" borderId="10" xfId="0" applyNumberFormat="1" applyFont="1" applyFill="1" applyBorder="1" applyAlignment="1">
      <alignment horizontal="center" wrapText="1"/>
    </xf>
    <xf numFmtId="0" fontId="11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wrapText="1"/>
    </xf>
    <xf numFmtId="0" fontId="10" fillId="0" borderId="10" xfId="0" applyFont="1" applyFill="1" applyBorder="1" applyAlignment="1">
      <alignment horizontal="center" wrapText="1"/>
    </xf>
    <xf numFmtId="1" fontId="10" fillId="0" borderId="10" xfId="0" applyNumberFormat="1" applyFont="1" applyFill="1" applyBorder="1" applyAlignment="1">
      <alignment horizontal="center" wrapText="1"/>
    </xf>
    <xf numFmtId="0" fontId="12" fillId="0" borderId="10" xfId="0" applyFont="1" applyBorder="1" applyAlignment="1">
      <alignment wrapText="1"/>
    </xf>
    <xf numFmtId="0" fontId="13" fillId="33" borderId="10" xfId="0" applyFont="1" applyFill="1" applyBorder="1" applyAlignment="1">
      <alignment horizontal="center" wrapText="1"/>
    </xf>
    <xf numFmtId="1" fontId="10" fillId="33" borderId="10" xfId="0" applyNumberFormat="1" applyFont="1" applyFill="1" applyBorder="1" applyAlignment="1">
      <alignment horizontal="center" wrapText="1"/>
    </xf>
    <xf numFmtId="0" fontId="10" fillId="33" borderId="10" xfId="0" applyFont="1" applyFill="1" applyBorder="1" applyAlignment="1" applyProtection="1">
      <alignment horizontal="center" wrapText="1"/>
      <protection locked="0"/>
    </xf>
    <xf numFmtId="0" fontId="6" fillId="0" borderId="0" xfId="0" applyFont="1" applyBorder="1" applyAlignment="1">
      <alignment wrapText="1"/>
    </xf>
    <xf numFmtId="0" fontId="6" fillId="33" borderId="10" xfId="0" applyFont="1" applyFill="1" applyBorder="1" applyAlignment="1" applyProtection="1">
      <alignment horizontal="center" wrapText="1"/>
      <protection locked="0"/>
    </xf>
    <xf numFmtId="0" fontId="9" fillId="34" borderId="10" xfId="0" applyFont="1" applyFill="1" applyBorder="1" applyAlignment="1">
      <alignment wrapText="1"/>
    </xf>
    <xf numFmtId="0" fontId="11" fillId="34" borderId="10" xfId="0" applyFont="1" applyFill="1" applyBorder="1" applyAlignment="1">
      <alignment horizontal="center" wrapText="1"/>
    </xf>
    <xf numFmtId="0" fontId="11" fillId="34" borderId="10" xfId="0" applyFont="1" applyFill="1" applyBorder="1" applyAlignment="1" applyProtection="1">
      <alignment horizontal="center" wrapText="1"/>
      <protection locked="0"/>
    </xf>
    <xf numFmtId="0" fontId="9" fillId="0" borderId="10" xfId="0" applyFont="1" applyBorder="1" applyAlignment="1">
      <alignment wrapText="1"/>
    </xf>
    <xf numFmtId="0" fontId="11" fillId="33" borderId="10" xfId="0" applyFont="1" applyFill="1" applyBorder="1" applyAlignment="1">
      <alignment horizontal="center" wrapText="1"/>
    </xf>
    <xf numFmtId="1" fontId="10" fillId="33" borderId="10" xfId="0" applyNumberFormat="1" applyFont="1" applyFill="1" applyBorder="1" applyAlignment="1" applyProtection="1">
      <alignment horizontal="center" wrapText="1"/>
      <protection locked="0"/>
    </xf>
    <xf numFmtId="0" fontId="10" fillId="0" borderId="10" xfId="0" applyFont="1" applyBorder="1" applyAlignment="1">
      <alignment wrapText="1"/>
    </xf>
    <xf numFmtId="1" fontId="11" fillId="34" borderId="10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 applyProtection="1">
      <alignment horizontal="center" wrapText="1"/>
      <protection locked="0"/>
    </xf>
    <xf numFmtId="0" fontId="10" fillId="34" borderId="10" xfId="0" applyFont="1" applyFill="1" applyBorder="1" applyAlignment="1" applyProtection="1">
      <alignment horizontal="center" wrapText="1"/>
      <protection locked="0"/>
    </xf>
    <xf numFmtId="1" fontId="11" fillId="34" borderId="10" xfId="0" applyNumberFormat="1" applyFont="1" applyFill="1" applyBorder="1" applyAlignment="1" applyProtection="1">
      <alignment horizontal="center" wrapText="1"/>
      <protection locked="0"/>
    </xf>
    <xf numFmtId="1" fontId="11" fillId="0" borderId="10" xfId="0" applyNumberFormat="1" applyFont="1" applyFill="1" applyBorder="1" applyAlignment="1" applyProtection="1">
      <alignment horizontal="center" wrapText="1"/>
      <protection locked="0"/>
    </xf>
    <xf numFmtId="0" fontId="10" fillId="0" borderId="10" xfId="0" applyFont="1" applyFill="1" applyBorder="1" applyAlignment="1">
      <alignment wrapText="1"/>
    </xf>
    <xf numFmtId="0" fontId="12" fillId="34" borderId="10" xfId="0" applyFont="1" applyFill="1" applyBorder="1" applyAlignment="1">
      <alignment wrapText="1"/>
    </xf>
    <xf numFmtId="0" fontId="11" fillId="34" borderId="10" xfId="0" applyFont="1" applyFill="1" applyBorder="1" applyAlignment="1">
      <alignment wrapText="1"/>
    </xf>
    <xf numFmtId="0" fontId="10" fillId="34" borderId="10" xfId="0" applyFont="1" applyFill="1" applyBorder="1" applyAlignment="1">
      <alignment wrapText="1"/>
    </xf>
    <xf numFmtId="0" fontId="9" fillId="35" borderId="10" xfId="0" applyFont="1" applyFill="1" applyBorder="1" applyAlignment="1">
      <alignment wrapText="1"/>
    </xf>
    <xf numFmtId="0" fontId="10" fillId="35" borderId="10" xfId="0" applyFont="1" applyFill="1" applyBorder="1" applyAlignment="1">
      <alignment wrapText="1"/>
    </xf>
    <xf numFmtId="1" fontId="10" fillId="35" borderId="10" xfId="0" applyNumberFormat="1" applyFont="1" applyFill="1" applyBorder="1" applyAlignment="1">
      <alignment horizontal="center" wrapText="1"/>
    </xf>
    <xf numFmtId="0" fontId="9" fillId="36" borderId="10" xfId="0" applyFont="1" applyFill="1" applyBorder="1" applyAlignment="1">
      <alignment wrapText="1"/>
    </xf>
    <xf numFmtId="0" fontId="10" fillId="36" borderId="10" xfId="0" applyFont="1" applyFill="1" applyBorder="1" applyAlignment="1">
      <alignment wrapText="1"/>
    </xf>
    <xf numFmtId="0" fontId="10" fillId="36" borderId="10" xfId="0" applyFont="1" applyFill="1" applyBorder="1" applyAlignment="1">
      <alignment horizontal="center" wrapText="1"/>
    </xf>
    <xf numFmtId="1" fontId="10" fillId="36" borderId="10" xfId="0" applyNumberFormat="1" applyFont="1" applyFill="1" applyBorder="1" applyAlignment="1">
      <alignment horizontal="center" wrapText="1"/>
    </xf>
    <xf numFmtId="0" fontId="10" fillId="36" borderId="10" xfId="0" applyFont="1" applyFill="1" applyBorder="1" applyAlignment="1" applyProtection="1">
      <alignment horizontal="center" wrapText="1"/>
      <protection locked="0"/>
    </xf>
    <xf numFmtId="1" fontId="10" fillId="35" borderId="10" xfId="0" applyNumberFormat="1" applyFont="1" applyFill="1" applyBorder="1" applyAlignment="1">
      <alignment horizontal="left" wrapText="1"/>
    </xf>
    <xf numFmtId="0" fontId="10" fillId="35" borderId="10" xfId="0" applyFont="1" applyFill="1" applyBorder="1" applyAlignment="1">
      <alignment horizontal="center" wrapText="1"/>
    </xf>
    <xf numFmtId="0" fontId="9" fillId="34" borderId="11" xfId="0" applyFont="1" applyFill="1" applyBorder="1" applyAlignment="1">
      <alignment wrapText="1"/>
    </xf>
    <xf numFmtId="0" fontId="11" fillId="34" borderId="10" xfId="0" applyFont="1" applyFill="1" applyBorder="1" applyAlignment="1">
      <alignment horizontal="right" wrapText="1"/>
    </xf>
    <xf numFmtId="0" fontId="10" fillId="34" borderId="10" xfId="0" applyFont="1" applyFill="1" applyBorder="1" applyAlignment="1">
      <alignment horizontal="center" wrapText="1"/>
    </xf>
    <xf numFmtId="1" fontId="10" fillId="34" borderId="10" xfId="0" applyNumberFormat="1" applyFont="1" applyFill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10" fillId="0" borderId="0" xfId="0" applyFont="1" applyBorder="1" applyAlignment="1">
      <alignment horizontal="right" wrapText="1"/>
    </xf>
    <xf numFmtId="0" fontId="10" fillId="0" borderId="0" xfId="0" applyFont="1" applyBorder="1" applyAlignment="1">
      <alignment horizontal="center" wrapText="1"/>
    </xf>
    <xf numFmtId="1" fontId="10" fillId="0" borderId="0" xfId="0" applyNumberFormat="1" applyFont="1" applyBorder="1" applyAlignment="1">
      <alignment horizontal="center" wrapText="1"/>
    </xf>
    <xf numFmtId="0" fontId="15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49" fontId="10" fillId="0" borderId="10" xfId="0" applyNumberFormat="1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11" fillId="33" borderId="10" xfId="0" applyFont="1" applyFill="1" applyBorder="1" applyAlignment="1" applyProtection="1">
      <alignment horizontal="center" wrapText="1"/>
      <protection locked="0"/>
    </xf>
    <xf numFmtId="0" fontId="9" fillId="33" borderId="10" xfId="0" applyFont="1" applyFill="1" applyBorder="1" applyAlignment="1">
      <alignment wrapText="1"/>
    </xf>
    <xf numFmtId="49" fontId="11" fillId="34" borderId="10" xfId="0" applyNumberFormat="1" applyFont="1" applyFill="1" applyBorder="1" applyAlignment="1">
      <alignment horizontal="center" wrapText="1"/>
    </xf>
    <xf numFmtId="1" fontId="4" fillId="0" borderId="0" xfId="0" applyNumberFormat="1" applyFont="1" applyAlignment="1">
      <alignment wrapText="1"/>
    </xf>
    <xf numFmtId="0" fontId="15" fillId="0" borderId="0" xfId="0" applyFont="1" applyAlignment="1">
      <alignment horizontal="left"/>
    </xf>
    <xf numFmtId="0" fontId="6" fillId="0" borderId="11" xfId="0" applyFont="1" applyBorder="1" applyAlignment="1">
      <alignment wrapText="1"/>
    </xf>
    <xf numFmtId="0" fontId="13" fillId="33" borderId="10" xfId="0" applyFont="1" applyFill="1" applyBorder="1" applyAlignment="1">
      <alignment wrapText="1"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3" xfId="0" applyFont="1" applyBorder="1" applyAlignment="1">
      <alignment horizontal="center" textRotation="90" wrapText="1"/>
    </xf>
    <xf numFmtId="0" fontId="5" fillId="0" borderId="14" xfId="0" applyFont="1" applyBorder="1" applyAlignment="1">
      <alignment horizontal="center" textRotation="90" wrapText="1"/>
    </xf>
    <xf numFmtId="0" fontId="8" fillId="0" borderId="11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14" fillId="0" borderId="0" xfId="42" applyFont="1" applyAlignment="1" applyProtection="1">
      <alignment horizontal="center"/>
      <protection/>
    </xf>
    <xf numFmtId="0" fontId="7" fillId="0" borderId="16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7" fillId="0" borderId="21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8" fillId="0" borderId="0" xfId="0" applyFont="1" applyBorder="1" applyAlignment="1">
      <alignment horizontal="left" wrapText="1"/>
    </xf>
    <xf numFmtId="0" fontId="8" fillId="0" borderId="11" xfId="0" applyFont="1" applyBorder="1" applyAlignment="1">
      <alignment wrapText="1"/>
    </xf>
    <xf numFmtId="0" fontId="8" fillId="0" borderId="15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8" fillId="0" borderId="11" xfId="0" applyFont="1" applyBorder="1" applyAlignment="1">
      <alignment horizontal="left" wrapText="1"/>
    </xf>
    <xf numFmtId="0" fontId="8" fillId="0" borderId="15" xfId="0" applyFont="1" applyBorder="1" applyAlignment="1">
      <alignment horizontal="left" wrapText="1"/>
    </xf>
    <xf numFmtId="0" fontId="8" fillId="0" borderId="12" xfId="0" applyFont="1" applyBorder="1" applyAlignment="1">
      <alignment horizontal="left" wrapText="1"/>
    </xf>
    <xf numFmtId="0" fontId="7" fillId="0" borderId="11" xfId="0" applyFont="1" applyBorder="1" applyAlignment="1">
      <alignment wrapText="1"/>
    </xf>
    <xf numFmtId="0" fontId="7" fillId="0" borderId="15" xfId="0" applyFont="1" applyBorder="1" applyAlignment="1">
      <alignment wrapText="1"/>
    </xf>
    <xf numFmtId="0" fontId="7" fillId="0" borderId="12" xfId="0" applyFont="1" applyBorder="1" applyAlignment="1">
      <alignment wrapText="1"/>
    </xf>
    <xf numFmtId="0" fontId="7" fillId="0" borderId="11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7" fillId="0" borderId="12" xfId="0" applyFont="1" applyBorder="1" applyAlignment="1">
      <alignment horizontal="left" wrapText="1"/>
    </xf>
    <xf numFmtId="0" fontId="7" fillId="0" borderId="22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  <xf numFmtId="0" fontId="8" fillId="0" borderId="25" xfId="0" applyFont="1" applyBorder="1" applyAlignment="1">
      <alignment horizontal="center" wrapText="1"/>
    </xf>
    <xf numFmtId="0" fontId="8" fillId="0" borderId="26" xfId="0" applyFont="1" applyBorder="1" applyAlignment="1">
      <alignment horizontal="center" wrapText="1"/>
    </xf>
    <xf numFmtId="0" fontId="8" fillId="0" borderId="27" xfId="0" applyFont="1" applyBorder="1" applyAlignment="1">
      <alignment horizontal="center" wrapText="1"/>
    </xf>
    <xf numFmtId="0" fontId="8" fillId="0" borderId="28" xfId="0" applyFont="1" applyBorder="1" applyAlignment="1">
      <alignment horizontal="left" wrapText="1"/>
    </xf>
    <xf numFmtId="0" fontId="8" fillId="0" borderId="29" xfId="0" applyFont="1" applyBorder="1" applyAlignment="1">
      <alignment horizontal="left" wrapText="1"/>
    </xf>
    <xf numFmtId="1" fontId="10" fillId="0" borderId="11" xfId="0" applyNumberFormat="1" applyFont="1" applyBorder="1" applyAlignment="1">
      <alignment horizontal="left" wrapText="1"/>
    </xf>
    <xf numFmtId="1" fontId="10" fillId="0" borderId="12" xfId="0" applyNumberFormat="1" applyFont="1" applyBorder="1" applyAlignment="1">
      <alignment horizontal="left" wrapText="1"/>
    </xf>
    <xf numFmtId="0" fontId="8" fillId="0" borderId="19" xfId="0" applyFont="1" applyBorder="1" applyAlignment="1">
      <alignment horizontal="left" wrapText="1"/>
    </xf>
    <xf numFmtId="0" fontId="8" fillId="0" borderId="21" xfId="0" applyFont="1" applyBorder="1" applyAlignment="1">
      <alignment horizontal="left" wrapText="1"/>
    </xf>
    <xf numFmtId="0" fontId="8" fillId="0" borderId="20" xfId="0" applyFont="1" applyBorder="1" applyAlignment="1">
      <alignment horizontal="left" wrapText="1"/>
    </xf>
    <xf numFmtId="0" fontId="10" fillId="0" borderId="11" xfId="0" applyFont="1" applyBorder="1" applyAlignment="1">
      <alignment horizontal="left" wrapText="1"/>
    </xf>
    <xf numFmtId="0" fontId="10" fillId="0" borderId="12" xfId="0" applyFont="1" applyBorder="1" applyAlignment="1">
      <alignment horizontal="left" wrapText="1"/>
    </xf>
    <xf numFmtId="0" fontId="6" fillId="0" borderId="10" xfId="0" applyFont="1" applyBorder="1" applyAlignment="1">
      <alignment horizontal="center" wrapText="1"/>
    </xf>
    <xf numFmtId="1" fontId="11" fillId="0" borderId="13" xfId="0" applyNumberFormat="1" applyFont="1" applyBorder="1" applyAlignment="1">
      <alignment horizontal="center" textRotation="90" wrapText="1"/>
    </xf>
    <xf numFmtId="1" fontId="11" fillId="0" borderId="14" xfId="0" applyNumberFormat="1" applyFont="1" applyBorder="1" applyAlignment="1">
      <alignment horizontal="center" textRotation="90" wrapText="1"/>
    </xf>
    <xf numFmtId="1" fontId="11" fillId="0" borderId="30" xfId="0" applyNumberFormat="1" applyFont="1" applyBorder="1" applyAlignment="1">
      <alignment horizontal="center" textRotation="90" wrapText="1"/>
    </xf>
    <xf numFmtId="0" fontId="7" fillId="0" borderId="28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29" xfId="0" applyFont="1" applyBorder="1" applyAlignment="1">
      <alignment horizontal="center" wrapText="1"/>
    </xf>
    <xf numFmtId="0" fontId="7" fillId="0" borderId="28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7" fillId="0" borderId="29" xfId="0" applyFont="1" applyBorder="1" applyAlignment="1">
      <alignment horizontal="left" wrapText="1"/>
    </xf>
    <xf numFmtId="0" fontId="7" fillId="0" borderId="16" xfId="0" applyFont="1" applyBorder="1" applyAlignment="1">
      <alignment horizontal="left" wrapText="1"/>
    </xf>
    <xf numFmtId="0" fontId="7" fillId="0" borderId="17" xfId="0" applyFont="1" applyBorder="1" applyAlignment="1">
      <alignment horizontal="left" wrapText="1"/>
    </xf>
    <xf numFmtId="0" fontId="7" fillId="0" borderId="18" xfId="0" applyFont="1" applyBorder="1" applyAlignment="1">
      <alignment horizontal="left" wrapText="1"/>
    </xf>
    <xf numFmtId="0" fontId="14" fillId="0" borderId="0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zoomScalePageLayoutView="0" workbookViewId="0" topLeftCell="A10">
      <selection activeCell="H19" sqref="H19"/>
    </sheetView>
  </sheetViews>
  <sheetFormatPr defaultColWidth="9.00390625" defaultRowHeight="12.75"/>
  <cols>
    <col min="9" max="9" width="21.50390625" style="0" customWidth="1"/>
    <col min="14" max="14" width="11.00390625" style="0" customWidth="1"/>
  </cols>
  <sheetData>
    <row r="1" spans="1:14" ht="15">
      <c r="A1" s="70" t="s">
        <v>213</v>
      </c>
      <c r="B1" s="70"/>
      <c r="C1" s="70"/>
      <c r="D1" s="60"/>
      <c r="E1" s="60"/>
      <c r="F1" s="60" t="s">
        <v>109</v>
      </c>
      <c r="G1" s="70"/>
      <c r="H1" s="70"/>
      <c r="I1" s="70"/>
      <c r="J1" s="70" t="s">
        <v>109</v>
      </c>
      <c r="K1" s="70"/>
      <c r="L1" s="70"/>
      <c r="M1" s="60"/>
      <c r="N1" s="60"/>
    </row>
    <row r="2" spans="1:14" ht="15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:14" ht="15">
      <c r="A3" s="70" t="s">
        <v>257</v>
      </c>
      <c r="B3" s="70"/>
      <c r="C3" s="70"/>
      <c r="D3" s="60"/>
      <c r="E3" s="60"/>
      <c r="F3" s="60" t="s">
        <v>258</v>
      </c>
      <c r="G3" s="70"/>
      <c r="H3" s="70"/>
      <c r="I3" s="70"/>
      <c r="J3" s="70" t="s">
        <v>235</v>
      </c>
      <c r="K3" s="70"/>
      <c r="L3" s="70"/>
      <c r="M3" s="70"/>
      <c r="N3" s="70"/>
    </row>
    <row r="4" spans="1:14" ht="15">
      <c r="A4" s="70" t="s">
        <v>259</v>
      </c>
      <c r="B4" s="70"/>
      <c r="C4" s="70"/>
      <c r="D4" s="60"/>
      <c r="E4" s="60"/>
      <c r="F4" s="60" t="s">
        <v>260</v>
      </c>
      <c r="G4" s="70"/>
      <c r="H4" s="70"/>
      <c r="I4" s="70"/>
      <c r="J4" s="70" t="s">
        <v>234</v>
      </c>
      <c r="K4" s="70"/>
      <c r="L4" s="70"/>
      <c r="M4" s="60"/>
      <c r="N4" s="60"/>
    </row>
    <row r="5" spans="1:14" ht="15">
      <c r="A5" s="60" t="s">
        <v>261</v>
      </c>
      <c r="B5" s="60"/>
      <c r="C5" s="60"/>
      <c r="D5" s="60"/>
      <c r="E5" s="60"/>
      <c r="F5" s="60" t="s">
        <v>262</v>
      </c>
      <c r="G5" s="60"/>
      <c r="H5" s="60"/>
      <c r="I5" s="60"/>
      <c r="J5" s="60"/>
      <c r="K5" s="60"/>
      <c r="L5" s="60"/>
      <c r="M5" s="60"/>
      <c r="N5" s="60"/>
    </row>
    <row r="6" spans="1:14" ht="15">
      <c r="A6" s="70" t="s">
        <v>263</v>
      </c>
      <c r="B6" s="70"/>
      <c r="C6" s="70"/>
      <c r="D6" s="70"/>
      <c r="E6" s="70"/>
      <c r="F6" s="60" t="s">
        <v>264</v>
      </c>
      <c r="G6" s="60"/>
      <c r="H6" s="60"/>
      <c r="I6" s="60"/>
      <c r="J6" s="70" t="s">
        <v>270</v>
      </c>
      <c r="K6" s="70"/>
      <c r="L6" s="70"/>
      <c r="M6" s="70"/>
      <c r="N6" s="70"/>
    </row>
    <row r="7" spans="1:14" ht="15">
      <c r="A7" s="60" t="s">
        <v>274</v>
      </c>
      <c r="B7" s="60"/>
      <c r="C7" s="60"/>
      <c r="D7" s="60"/>
      <c r="E7" s="60"/>
      <c r="F7" s="60" t="s">
        <v>274</v>
      </c>
      <c r="G7" s="60"/>
      <c r="H7" s="60"/>
      <c r="I7" s="60"/>
      <c r="J7" s="60" t="s">
        <v>274</v>
      </c>
      <c r="K7" s="60"/>
      <c r="L7" s="60"/>
      <c r="M7" s="60"/>
      <c r="N7" s="60"/>
    </row>
    <row r="8" spans="1:14" ht="15">
      <c r="A8" s="60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</row>
    <row r="9" spans="1:14" ht="15">
      <c r="A9" s="60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</row>
    <row r="10" spans="1:14" ht="15">
      <c r="A10" s="60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</row>
    <row r="11" spans="1:14" ht="15">
      <c r="A11" s="73" t="s">
        <v>214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</row>
    <row r="12" spans="1:14" ht="15">
      <c r="A12" s="60"/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</row>
    <row r="13" spans="1:14" ht="15">
      <c r="A13" s="74" t="s">
        <v>237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</row>
    <row r="14" spans="1:14" ht="15">
      <c r="A14" s="74" t="s">
        <v>238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</row>
    <row r="15" spans="1:14" ht="15">
      <c r="A15" s="74" t="s">
        <v>215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</row>
    <row r="16" spans="1:14" ht="15">
      <c r="A16" s="74" t="s">
        <v>216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</row>
    <row r="17" spans="1:14" ht="15">
      <c r="A17" s="74" t="s">
        <v>221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</row>
    <row r="18" spans="1:14" ht="15">
      <c r="A18" s="74" t="s">
        <v>217</v>
      </c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</row>
    <row r="19" spans="1:14" ht="15">
      <c r="A19" s="60"/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</row>
    <row r="20" spans="1:14" ht="15">
      <c r="A20" s="60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</row>
    <row r="21" spans="1:14" ht="15">
      <c r="A21" s="60"/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</row>
    <row r="22" spans="1:14" ht="15">
      <c r="A22" s="60"/>
      <c r="B22" s="60"/>
      <c r="C22" s="60"/>
      <c r="D22" s="60"/>
      <c r="E22" s="60"/>
      <c r="F22" s="60"/>
      <c r="G22" s="60"/>
      <c r="H22" s="60"/>
      <c r="I22" s="60"/>
      <c r="J22" s="75" t="s">
        <v>239</v>
      </c>
      <c r="K22" s="75"/>
      <c r="L22" s="75"/>
      <c r="M22" s="75"/>
      <c r="N22" s="75"/>
    </row>
    <row r="23" spans="1:14" ht="15">
      <c r="A23" s="60"/>
      <c r="B23" s="60"/>
      <c r="C23" s="60"/>
      <c r="D23" s="60"/>
      <c r="E23" s="60"/>
      <c r="F23" s="60"/>
      <c r="G23" s="60"/>
      <c r="H23" s="60"/>
      <c r="I23" s="60"/>
      <c r="J23" s="75" t="s">
        <v>218</v>
      </c>
      <c r="K23" s="75"/>
      <c r="L23" s="75"/>
      <c r="M23" s="75"/>
      <c r="N23" s="75"/>
    </row>
    <row r="24" spans="1:14" ht="15">
      <c r="A24" s="60"/>
      <c r="B24" s="60"/>
      <c r="C24" s="60"/>
      <c r="D24" s="60"/>
      <c r="E24" s="60"/>
      <c r="F24" s="60"/>
      <c r="G24" s="60"/>
      <c r="H24" s="60"/>
      <c r="I24" s="60"/>
      <c r="J24" s="75" t="s">
        <v>219</v>
      </c>
      <c r="K24" s="75"/>
      <c r="L24" s="75"/>
      <c r="M24" s="75"/>
      <c r="N24" s="75"/>
    </row>
    <row r="25" spans="1:14" ht="15">
      <c r="A25" s="60"/>
      <c r="B25" s="60"/>
      <c r="C25" s="60"/>
      <c r="D25" s="60"/>
      <c r="E25" s="60"/>
      <c r="F25" s="60"/>
      <c r="G25" s="60"/>
      <c r="H25" s="60"/>
      <c r="I25" s="60"/>
      <c r="J25" s="75" t="s">
        <v>220</v>
      </c>
      <c r="K25" s="75"/>
      <c r="L25" s="75"/>
      <c r="M25" s="75"/>
      <c r="N25" s="75"/>
    </row>
    <row r="26" spans="1:14" ht="15">
      <c r="A26" s="60"/>
      <c r="B26" s="60"/>
      <c r="C26" s="60"/>
      <c r="D26" s="60"/>
      <c r="E26" s="60"/>
      <c r="F26" s="60"/>
      <c r="G26" s="60"/>
      <c r="H26" s="60"/>
      <c r="I26" s="60"/>
      <c r="J26" s="75"/>
      <c r="K26" s="75"/>
      <c r="L26" s="75"/>
      <c r="M26" s="75"/>
      <c r="N26" s="75"/>
    </row>
  </sheetData>
  <sheetProtection/>
  <mergeCells count="12">
    <mergeCell ref="J23:N23"/>
    <mergeCell ref="J24:N24"/>
    <mergeCell ref="A11:N11"/>
    <mergeCell ref="A13:N13"/>
    <mergeCell ref="A14:N14"/>
    <mergeCell ref="A15:N15"/>
    <mergeCell ref="J25:N25"/>
    <mergeCell ref="J26:N26"/>
    <mergeCell ref="A16:N16"/>
    <mergeCell ref="A17:N17"/>
    <mergeCell ref="A18:N18"/>
    <mergeCell ref="J22:N22"/>
  </mergeCells>
  <printOptions/>
  <pageMargins left="0.75" right="0.75" top="1" bottom="1" header="0.5" footer="0.5"/>
  <pageSetup fitToHeight="1" fitToWidth="1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16"/>
  <sheetViews>
    <sheetView showGridLines="0" showZeros="0" tabSelected="1" zoomScalePageLayoutView="0" workbookViewId="0" topLeftCell="A85">
      <selection activeCell="Q100" sqref="Q100"/>
    </sheetView>
  </sheetViews>
  <sheetFormatPr defaultColWidth="9.125" defaultRowHeight="12.75"/>
  <cols>
    <col min="1" max="1" width="7.875" style="1" customWidth="1"/>
    <col min="2" max="2" width="36.50390625" style="1" customWidth="1"/>
    <col min="3" max="3" width="9.125" style="3" customWidth="1"/>
    <col min="4" max="4" width="5.50390625" style="1" customWidth="1"/>
    <col min="5" max="5" width="9.125" style="1" customWidth="1"/>
    <col min="6" max="6" width="6.25390625" style="1" customWidth="1"/>
    <col min="7" max="7" width="5.25390625" style="1" customWidth="1"/>
    <col min="8" max="8" width="16.50390625" style="1" customWidth="1"/>
    <col min="9" max="10" width="5.50390625" style="1" customWidth="1"/>
    <col min="11" max="11" width="5.25390625" style="1" customWidth="1"/>
    <col min="12" max="12" width="5.50390625" style="1" customWidth="1"/>
    <col min="13" max="14" width="5.25390625" style="1" customWidth="1"/>
    <col min="15" max="16" width="5.50390625" style="1" customWidth="1"/>
    <col min="17" max="16384" width="9.125" style="1" customWidth="1"/>
  </cols>
  <sheetData>
    <row r="1" spans="1:16" ht="17.25">
      <c r="A1" s="87" t="s">
        <v>159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</row>
    <row r="2" spans="1:16" ht="10.5">
      <c r="A2" s="6"/>
      <c r="B2" s="6"/>
      <c r="C2" s="61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2.75">
      <c r="A3" s="86" t="s">
        <v>160</v>
      </c>
      <c r="B3" s="86" t="s">
        <v>161</v>
      </c>
      <c r="C3" s="86" t="s">
        <v>162</v>
      </c>
      <c r="D3" s="88" t="s">
        <v>163</v>
      </c>
      <c r="E3" s="89"/>
      <c r="F3" s="89"/>
      <c r="G3" s="90"/>
      <c r="H3" s="88" t="s">
        <v>164</v>
      </c>
      <c r="I3" s="90"/>
      <c r="J3" s="88" t="s">
        <v>165</v>
      </c>
      <c r="K3" s="89"/>
      <c r="L3" s="90"/>
      <c r="M3" s="88" t="s">
        <v>166</v>
      </c>
      <c r="N3" s="90"/>
      <c r="O3" s="88" t="s">
        <v>167</v>
      </c>
      <c r="P3" s="90"/>
    </row>
    <row r="4" spans="1:16" ht="12.75">
      <c r="A4" s="86"/>
      <c r="B4" s="86"/>
      <c r="C4" s="86"/>
      <c r="D4" s="86" t="s">
        <v>168</v>
      </c>
      <c r="E4" s="86"/>
      <c r="F4" s="86" t="s">
        <v>169</v>
      </c>
      <c r="G4" s="86"/>
      <c r="H4" s="91"/>
      <c r="I4" s="92"/>
      <c r="J4" s="91"/>
      <c r="K4" s="93"/>
      <c r="L4" s="92"/>
      <c r="M4" s="91"/>
      <c r="N4" s="92"/>
      <c r="O4" s="91"/>
      <c r="P4" s="92"/>
    </row>
    <row r="5" spans="1:16" ht="12.75">
      <c r="A5" s="8" t="s">
        <v>170</v>
      </c>
      <c r="B5" s="8">
        <v>39</v>
      </c>
      <c r="C5" s="9"/>
      <c r="D5" s="82"/>
      <c r="E5" s="84"/>
      <c r="F5" s="82"/>
      <c r="G5" s="84"/>
      <c r="H5" s="82">
        <v>2</v>
      </c>
      <c r="I5" s="84"/>
      <c r="J5" s="82"/>
      <c r="K5" s="83"/>
      <c r="L5" s="84"/>
      <c r="M5" s="82">
        <v>11</v>
      </c>
      <c r="N5" s="84"/>
      <c r="O5" s="82">
        <f>B5+C5+D5+F5+H5+J5+M5</f>
        <v>52</v>
      </c>
      <c r="P5" s="84"/>
    </row>
    <row r="6" spans="1:16" ht="12.75">
      <c r="A6" s="8" t="s">
        <v>171</v>
      </c>
      <c r="B6" s="8">
        <v>37</v>
      </c>
      <c r="C6" s="9">
        <v>1</v>
      </c>
      <c r="D6" s="82">
        <v>2</v>
      </c>
      <c r="E6" s="84"/>
      <c r="F6" s="82"/>
      <c r="G6" s="84"/>
      <c r="H6" s="82">
        <v>2</v>
      </c>
      <c r="I6" s="84"/>
      <c r="J6" s="82"/>
      <c r="K6" s="83"/>
      <c r="L6" s="84"/>
      <c r="M6" s="82">
        <v>10</v>
      </c>
      <c r="N6" s="84"/>
      <c r="O6" s="82">
        <f>B6+C6+D6+F6+H6+J6+M6</f>
        <v>52</v>
      </c>
      <c r="P6" s="84"/>
    </row>
    <row r="7" spans="1:16" ht="12.75">
      <c r="A7" s="8" t="s">
        <v>172</v>
      </c>
      <c r="B7" s="8">
        <v>31</v>
      </c>
      <c r="C7" s="9">
        <v>1</v>
      </c>
      <c r="D7" s="82">
        <v>7</v>
      </c>
      <c r="E7" s="84"/>
      <c r="F7" s="82"/>
      <c r="G7" s="84"/>
      <c r="H7" s="82">
        <v>2</v>
      </c>
      <c r="I7" s="84"/>
      <c r="J7" s="82"/>
      <c r="K7" s="83"/>
      <c r="L7" s="84"/>
      <c r="M7" s="82">
        <v>11</v>
      </c>
      <c r="N7" s="84"/>
      <c r="O7" s="82">
        <f>B7+C7+D7+F7+H7+J7+M7</f>
        <v>52</v>
      </c>
      <c r="P7" s="84"/>
    </row>
    <row r="8" spans="1:16" ht="12.75">
      <c r="A8" s="8" t="s">
        <v>173</v>
      </c>
      <c r="B8" s="8">
        <v>27</v>
      </c>
      <c r="C8" s="9"/>
      <c r="D8" s="82">
        <v>3</v>
      </c>
      <c r="E8" s="84"/>
      <c r="F8" s="82">
        <v>4</v>
      </c>
      <c r="G8" s="84"/>
      <c r="H8" s="82">
        <v>1</v>
      </c>
      <c r="I8" s="84"/>
      <c r="J8" s="82">
        <v>6</v>
      </c>
      <c r="K8" s="83"/>
      <c r="L8" s="84"/>
      <c r="M8" s="82">
        <v>2</v>
      </c>
      <c r="N8" s="84"/>
      <c r="O8" s="82">
        <f>B8+C8+D8+F8+H8+J8+M8</f>
        <v>43</v>
      </c>
      <c r="P8" s="84"/>
    </row>
    <row r="9" spans="1:16" ht="12.75">
      <c r="A9" s="10" t="s">
        <v>174</v>
      </c>
      <c r="B9" s="10">
        <f>SUM(B5:B8)</f>
        <v>134</v>
      </c>
      <c r="C9" s="7">
        <f>SUM(C5:C8)</f>
        <v>2</v>
      </c>
      <c r="D9" s="76">
        <f>SUM(D6:D8)</f>
        <v>12</v>
      </c>
      <c r="E9" s="77"/>
      <c r="F9" s="76">
        <f>SUM(F8)</f>
        <v>4</v>
      </c>
      <c r="G9" s="77"/>
      <c r="H9" s="76">
        <f>SUM(H5:H8)</f>
        <v>7</v>
      </c>
      <c r="I9" s="77"/>
      <c r="J9" s="76">
        <f>SUM(J8)</f>
        <v>6</v>
      </c>
      <c r="K9" s="85"/>
      <c r="L9" s="77"/>
      <c r="M9" s="76">
        <f>SUM(M5:M8)</f>
        <v>34</v>
      </c>
      <c r="N9" s="77"/>
      <c r="O9" s="76">
        <v>199</v>
      </c>
      <c r="P9" s="77"/>
    </row>
    <row r="11" spans="1:16" ht="18.75" customHeight="1">
      <c r="A11" s="6"/>
      <c r="B11" s="138" t="s">
        <v>11</v>
      </c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</row>
    <row r="12" spans="1:16" ht="10.5">
      <c r="A12" s="24"/>
      <c r="B12" s="24"/>
      <c r="C12" s="62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</row>
    <row r="13" spans="1:16" ht="11.25" customHeight="1">
      <c r="A13" s="78" t="s">
        <v>138</v>
      </c>
      <c r="B13" s="78" t="s">
        <v>139</v>
      </c>
      <c r="C13" s="80" t="s">
        <v>140</v>
      </c>
      <c r="D13" s="94" t="s">
        <v>141</v>
      </c>
      <c r="E13" s="95"/>
      <c r="F13" s="95"/>
      <c r="G13" s="95"/>
      <c r="H13" s="96"/>
      <c r="I13" s="94" t="s">
        <v>142</v>
      </c>
      <c r="J13" s="139"/>
      <c r="K13" s="139"/>
      <c r="L13" s="139"/>
      <c r="M13" s="139"/>
      <c r="N13" s="139"/>
      <c r="O13" s="139"/>
      <c r="P13" s="140"/>
    </row>
    <row r="14" spans="1:16" ht="11.25" customHeight="1">
      <c r="A14" s="79"/>
      <c r="B14" s="79"/>
      <c r="C14" s="81"/>
      <c r="D14" s="80" t="s">
        <v>143</v>
      </c>
      <c r="E14" s="80" t="s">
        <v>144</v>
      </c>
      <c r="F14" s="94" t="s">
        <v>145</v>
      </c>
      <c r="G14" s="95"/>
      <c r="H14" s="96"/>
      <c r="I14" s="125" t="s">
        <v>33</v>
      </c>
      <c r="J14" s="125"/>
      <c r="K14" s="125" t="s">
        <v>34</v>
      </c>
      <c r="L14" s="125"/>
      <c r="M14" s="125" t="s">
        <v>35</v>
      </c>
      <c r="N14" s="125"/>
      <c r="O14" s="125" t="s">
        <v>36</v>
      </c>
      <c r="P14" s="125"/>
    </row>
    <row r="15" spans="1:16" ht="11.25" customHeight="1">
      <c r="A15" s="79"/>
      <c r="B15" s="79"/>
      <c r="C15" s="81"/>
      <c r="D15" s="81"/>
      <c r="E15" s="81"/>
      <c r="F15" s="80" t="s">
        <v>146</v>
      </c>
      <c r="G15" s="95" t="s">
        <v>147</v>
      </c>
      <c r="H15" s="96"/>
      <c r="I15" s="125"/>
      <c r="J15" s="125"/>
      <c r="K15" s="125"/>
      <c r="L15" s="125"/>
      <c r="M15" s="125"/>
      <c r="N15" s="125"/>
      <c r="O15" s="125"/>
      <c r="P15" s="125"/>
    </row>
    <row r="16" spans="1:16" ht="11.25" customHeight="1">
      <c r="A16" s="79"/>
      <c r="B16" s="79"/>
      <c r="C16" s="81"/>
      <c r="D16" s="81"/>
      <c r="E16" s="81"/>
      <c r="F16" s="81"/>
      <c r="G16" s="80" t="s">
        <v>148</v>
      </c>
      <c r="H16" s="80" t="s">
        <v>149</v>
      </c>
      <c r="I16" s="5" t="s">
        <v>150</v>
      </c>
      <c r="J16" s="5" t="s">
        <v>151</v>
      </c>
      <c r="K16" s="5" t="s">
        <v>152</v>
      </c>
      <c r="L16" s="5" t="s">
        <v>153</v>
      </c>
      <c r="M16" s="5" t="s">
        <v>154</v>
      </c>
      <c r="N16" s="5" t="s">
        <v>155</v>
      </c>
      <c r="O16" s="5" t="s">
        <v>156</v>
      </c>
      <c r="P16" s="5" t="s">
        <v>157</v>
      </c>
    </row>
    <row r="17" spans="1:16" ht="81.75" customHeight="1">
      <c r="A17" s="79"/>
      <c r="B17" s="79"/>
      <c r="C17" s="81"/>
      <c r="D17" s="81"/>
      <c r="E17" s="81"/>
      <c r="F17" s="81"/>
      <c r="G17" s="81"/>
      <c r="H17" s="81"/>
      <c r="I17" s="4" t="s">
        <v>255</v>
      </c>
      <c r="J17" s="4" t="s">
        <v>256</v>
      </c>
      <c r="K17" s="4" t="s">
        <v>175</v>
      </c>
      <c r="L17" s="4" t="s">
        <v>176</v>
      </c>
      <c r="M17" s="4" t="s">
        <v>175</v>
      </c>
      <c r="N17" s="4" t="s">
        <v>177</v>
      </c>
      <c r="O17" s="4" t="s">
        <v>178</v>
      </c>
      <c r="P17" s="4" t="s">
        <v>158</v>
      </c>
    </row>
    <row r="18" spans="1:16" s="3" customFormat="1" ht="10.5">
      <c r="A18" s="4">
        <v>1</v>
      </c>
      <c r="B18" s="4">
        <v>2</v>
      </c>
      <c r="C18" s="4">
        <v>3</v>
      </c>
      <c r="D18" s="4">
        <v>8</v>
      </c>
      <c r="E18" s="4">
        <v>9</v>
      </c>
      <c r="F18" s="4">
        <v>10</v>
      </c>
      <c r="G18" s="4">
        <v>12</v>
      </c>
      <c r="H18" s="4">
        <v>13</v>
      </c>
      <c r="I18" s="4">
        <v>15</v>
      </c>
      <c r="J18" s="25">
        <v>16</v>
      </c>
      <c r="K18" s="25">
        <v>17</v>
      </c>
      <c r="L18" s="25">
        <v>18</v>
      </c>
      <c r="M18" s="25">
        <v>19</v>
      </c>
      <c r="N18" s="25">
        <v>20</v>
      </c>
      <c r="O18" s="25">
        <v>21</v>
      </c>
      <c r="P18" s="25">
        <v>22</v>
      </c>
    </row>
    <row r="19" spans="1:16" ht="11.25">
      <c r="A19" s="26" t="s">
        <v>22</v>
      </c>
      <c r="B19" s="27" t="s">
        <v>21</v>
      </c>
      <c r="C19" s="27"/>
      <c r="D19" s="28">
        <f aca="true" t="shared" si="0" ref="D19:P19">D20+D30</f>
        <v>2106</v>
      </c>
      <c r="E19" s="28">
        <f t="shared" si="0"/>
        <v>702</v>
      </c>
      <c r="F19" s="28">
        <f t="shared" si="0"/>
        <v>1404</v>
      </c>
      <c r="G19" s="28">
        <f t="shared" si="0"/>
        <v>317</v>
      </c>
      <c r="H19" s="28">
        <f t="shared" si="0"/>
        <v>0</v>
      </c>
      <c r="I19" s="28">
        <f t="shared" si="0"/>
        <v>612</v>
      </c>
      <c r="J19" s="28">
        <f t="shared" si="0"/>
        <v>792</v>
      </c>
      <c r="K19" s="28">
        <f t="shared" si="0"/>
        <v>0</v>
      </c>
      <c r="L19" s="28">
        <f t="shared" si="0"/>
        <v>0</v>
      </c>
      <c r="M19" s="28">
        <f t="shared" si="0"/>
        <v>0</v>
      </c>
      <c r="N19" s="28">
        <f t="shared" si="0"/>
        <v>0</v>
      </c>
      <c r="O19" s="28">
        <f t="shared" si="0"/>
        <v>0</v>
      </c>
      <c r="P19" s="28">
        <f t="shared" si="0"/>
        <v>0</v>
      </c>
    </row>
    <row r="20" spans="1:16" ht="11.25">
      <c r="A20" s="29" t="s">
        <v>47</v>
      </c>
      <c r="B20" s="30" t="s">
        <v>240</v>
      </c>
      <c r="C20" s="30"/>
      <c r="D20" s="31">
        <f aca="true" t="shared" si="1" ref="D20:J20">D21+D22+D23+D24+D27+D28+D25+D26+D29</f>
        <v>1189.5</v>
      </c>
      <c r="E20" s="31">
        <f t="shared" si="1"/>
        <v>396.5</v>
      </c>
      <c r="F20" s="31">
        <f t="shared" si="1"/>
        <v>793</v>
      </c>
      <c r="G20" s="31">
        <f t="shared" si="1"/>
        <v>161</v>
      </c>
      <c r="H20" s="31">
        <f t="shared" si="1"/>
        <v>0</v>
      </c>
      <c r="I20" s="31">
        <f t="shared" si="1"/>
        <v>357</v>
      </c>
      <c r="J20" s="31">
        <f t="shared" si="1"/>
        <v>436</v>
      </c>
      <c r="K20" s="31">
        <f aca="true" t="shared" si="2" ref="K20:P20">K21+K22+K23+K24+K27+K28+K25+K26</f>
        <v>0</v>
      </c>
      <c r="L20" s="31">
        <f t="shared" si="2"/>
        <v>0</v>
      </c>
      <c r="M20" s="31">
        <f t="shared" si="2"/>
        <v>0</v>
      </c>
      <c r="N20" s="31">
        <f t="shared" si="2"/>
        <v>0</v>
      </c>
      <c r="O20" s="31">
        <f t="shared" si="2"/>
        <v>0</v>
      </c>
      <c r="P20" s="31">
        <f t="shared" si="2"/>
        <v>0</v>
      </c>
    </row>
    <row r="21" spans="1:16" ht="11.25">
      <c r="A21" s="29" t="s">
        <v>48</v>
      </c>
      <c r="B21" s="32" t="s">
        <v>3</v>
      </c>
      <c r="C21" s="17" t="s">
        <v>222</v>
      </c>
      <c r="D21" s="14">
        <f aca="true" t="shared" si="3" ref="D21:D29">F21*1.5</f>
        <v>175.5</v>
      </c>
      <c r="E21" s="14">
        <f aca="true" t="shared" si="4" ref="E21:E29">D21-F21</f>
        <v>58.5</v>
      </c>
      <c r="F21" s="17">
        <v>117</v>
      </c>
      <c r="G21" s="17">
        <v>117</v>
      </c>
      <c r="H21" s="32"/>
      <c r="I21" s="17">
        <v>51</v>
      </c>
      <c r="J21" s="23">
        <v>66</v>
      </c>
      <c r="K21" s="17"/>
      <c r="L21" s="23"/>
      <c r="M21" s="23"/>
      <c r="N21" s="23"/>
      <c r="O21" s="23"/>
      <c r="P21" s="23"/>
    </row>
    <row r="22" spans="1:16" ht="13.5" customHeight="1">
      <c r="A22" s="29" t="s">
        <v>49</v>
      </c>
      <c r="B22" s="32" t="s">
        <v>10</v>
      </c>
      <c r="C22" s="17" t="s">
        <v>223</v>
      </c>
      <c r="D22" s="14">
        <f t="shared" si="3"/>
        <v>234</v>
      </c>
      <c r="E22" s="14">
        <f t="shared" si="4"/>
        <v>78</v>
      </c>
      <c r="F22" s="17">
        <v>156</v>
      </c>
      <c r="G22" s="17"/>
      <c r="H22" s="32"/>
      <c r="I22" s="17">
        <v>68</v>
      </c>
      <c r="J22" s="23">
        <v>88</v>
      </c>
      <c r="K22" s="23"/>
      <c r="L22" s="23"/>
      <c r="M22" s="23"/>
      <c r="N22" s="23"/>
      <c r="O22" s="23"/>
      <c r="P22" s="23"/>
    </row>
    <row r="23" spans="1:16" ht="11.25">
      <c r="A23" s="29" t="s">
        <v>50</v>
      </c>
      <c r="B23" s="32" t="s">
        <v>2</v>
      </c>
      <c r="C23" s="64" t="s">
        <v>241</v>
      </c>
      <c r="D23" s="14">
        <f t="shared" si="3"/>
        <v>117</v>
      </c>
      <c r="E23" s="14">
        <f t="shared" si="4"/>
        <v>39</v>
      </c>
      <c r="F23" s="17">
        <v>78</v>
      </c>
      <c r="G23" s="17">
        <v>44</v>
      </c>
      <c r="H23" s="32"/>
      <c r="I23" s="17">
        <v>34</v>
      </c>
      <c r="J23" s="23">
        <v>44</v>
      </c>
      <c r="K23" s="23"/>
      <c r="L23" s="23"/>
      <c r="M23" s="23"/>
      <c r="N23" s="23"/>
      <c r="O23" s="23"/>
      <c r="P23" s="23"/>
    </row>
    <row r="24" spans="1:16" ht="11.25">
      <c r="A24" s="29" t="s">
        <v>51</v>
      </c>
      <c r="B24" s="32" t="s">
        <v>112</v>
      </c>
      <c r="C24" s="64" t="s">
        <v>241</v>
      </c>
      <c r="D24" s="14">
        <f t="shared" si="3"/>
        <v>162</v>
      </c>
      <c r="E24" s="14">
        <f t="shared" si="4"/>
        <v>54</v>
      </c>
      <c r="F24" s="17">
        <v>108</v>
      </c>
      <c r="G24" s="17"/>
      <c r="H24" s="32"/>
      <c r="I24" s="17">
        <v>29</v>
      </c>
      <c r="J24" s="23">
        <v>79</v>
      </c>
      <c r="K24" s="17"/>
      <c r="L24" s="23"/>
      <c r="M24" s="23"/>
      <c r="N24" s="23"/>
      <c r="O24" s="5"/>
      <c r="P24" s="23"/>
    </row>
    <row r="25" spans="1:16" ht="11.25">
      <c r="A25" s="29" t="s">
        <v>52</v>
      </c>
      <c r="B25" s="32" t="s">
        <v>5</v>
      </c>
      <c r="C25" s="64" t="s">
        <v>241</v>
      </c>
      <c r="D25" s="14">
        <f t="shared" si="3"/>
        <v>108</v>
      </c>
      <c r="E25" s="14">
        <f t="shared" si="4"/>
        <v>36</v>
      </c>
      <c r="F25" s="17">
        <v>72</v>
      </c>
      <c r="G25" s="17"/>
      <c r="H25" s="32"/>
      <c r="I25" s="17">
        <v>34</v>
      </c>
      <c r="J25" s="23">
        <v>38</v>
      </c>
      <c r="K25" s="17"/>
      <c r="L25" s="23"/>
      <c r="M25" s="23"/>
      <c r="N25" s="23"/>
      <c r="O25" s="5"/>
      <c r="P25" s="23"/>
    </row>
    <row r="26" spans="1:16" ht="11.25">
      <c r="A26" s="29" t="s">
        <v>246</v>
      </c>
      <c r="B26" s="32" t="s">
        <v>248</v>
      </c>
      <c r="C26" s="64" t="s">
        <v>225</v>
      </c>
      <c r="D26" s="14">
        <f t="shared" si="3"/>
        <v>58.5</v>
      </c>
      <c r="E26" s="14">
        <f t="shared" si="4"/>
        <v>19.5</v>
      </c>
      <c r="F26" s="17">
        <v>39</v>
      </c>
      <c r="G26" s="17"/>
      <c r="H26" s="32"/>
      <c r="I26" s="17">
        <v>39</v>
      </c>
      <c r="J26" s="23"/>
      <c r="K26" s="17"/>
      <c r="L26" s="23"/>
      <c r="M26" s="23"/>
      <c r="N26" s="23"/>
      <c r="O26" s="5"/>
      <c r="P26" s="23"/>
    </row>
    <row r="27" spans="1:16" ht="11.25">
      <c r="A27" s="29" t="s">
        <v>53</v>
      </c>
      <c r="B27" s="32" t="s">
        <v>23</v>
      </c>
      <c r="C27" s="17" t="s">
        <v>222</v>
      </c>
      <c r="D27" s="14">
        <f t="shared" si="3"/>
        <v>175.5</v>
      </c>
      <c r="E27" s="14">
        <f t="shared" si="4"/>
        <v>58.5</v>
      </c>
      <c r="F27" s="17">
        <v>117</v>
      </c>
      <c r="G27" s="17"/>
      <c r="H27" s="32"/>
      <c r="I27" s="17">
        <v>51</v>
      </c>
      <c r="J27" s="23">
        <v>66</v>
      </c>
      <c r="K27" s="23"/>
      <c r="L27" s="23"/>
      <c r="M27" s="23"/>
      <c r="N27" s="23"/>
      <c r="O27" s="23"/>
      <c r="P27" s="23"/>
    </row>
    <row r="28" spans="1:16" ht="13.5" customHeight="1">
      <c r="A28" s="29" t="s">
        <v>54</v>
      </c>
      <c r="B28" s="32" t="s">
        <v>12</v>
      </c>
      <c r="C28" s="64" t="s">
        <v>241</v>
      </c>
      <c r="D28" s="14">
        <f t="shared" si="3"/>
        <v>105</v>
      </c>
      <c r="E28" s="14">
        <f t="shared" si="4"/>
        <v>35</v>
      </c>
      <c r="F28" s="17">
        <v>70</v>
      </c>
      <c r="G28" s="17"/>
      <c r="H28" s="32"/>
      <c r="I28" s="17">
        <v>34</v>
      </c>
      <c r="J28" s="23">
        <v>36</v>
      </c>
      <c r="K28" s="23"/>
      <c r="L28" s="23"/>
      <c r="M28" s="5"/>
      <c r="N28" s="5"/>
      <c r="O28" s="23"/>
      <c r="P28" s="23"/>
    </row>
    <row r="29" spans="1:16" ht="11.25">
      <c r="A29" s="29" t="s">
        <v>55</v>
      </c>
      <c r="B29" s="32" t="s">
        <v>242</v>
      </c>
      <c r="C29" s="64" t="s">
        <v>241</v>
      </c>
      <c r="D29" s="14">
        <f t="shared" si="3"/>
        <v>54</v>
      </c>
      <c r="E29" s="14">
        <f t="shared" si="4"/>
        <v>18</v>
      </c>
      <c r="F29" s="17">
        <v>36</v>
      </c>
      <c r="G29" s="17"/>
      <c r="H29" s="32"/>
      <c r="I29" s="17">
        <v>17</v>
      </c>
      <c r="J29" s="23">
        <v>19</v>
      </c>
      <c r="K29" s="23"/>
      <c r="L29" s="23"/>
      <c r="M29" s="5"/>
      <c r="N29" s="5"/>
      <c r="O29" s="23"/>
      <c r="P29" s="23"/>
    </row>
    <row r="30" spans="1:16" ht="11.25">
      <c r="A30" s="29" t="s">
        <v>56</v>
      </c>
      <c r="B30" s="30" t="s">
        <v>243</v>
      </c>
      <c r="C30" s="64"/>
      <c r="D30" s="14">
        <f>D31+D33+D34+D32</f>
        <v>916.5</v>
      </c>
      <c r="E30" s="14">
        <f aca="true" t="shared" si="5" ref="E30:P30">E31+E33+E34+E32</f>
        <v>305.5</v>
      </c>
      <c r="F30" s="14">
        <f t="shared" si="5"/>
        <v>611</v>
      </c>
      <c r="G30" s="14">
        <f t="shared" si="5"/>
        <v>156</v>
      </c>
      <c r="H30" s="14">
        <f t="shared" si="5"/>
        <v>0</v>
      </c>
      <c r="I30" s="14">
        <f t="shared" si="5"/>
        <v>255</v>
      </c>
      <c r="J30" s="14">
        <f t="shared" si="5"/>
        <v>356</v>
      </c>
      <c r="K30" s="14">
        <f t="shared" si="5"/>
        <v>0</v>
      </c>
      <c r="L30" s="14">
        <f t="shared" si="5"/>
        <v>0</v>
      </c>
      <c r="M30" s="14">
        <f t="shared" si="5"/>
        <v>0</v>
      </c>
      <c r="N30" s="14">
        <f t="shared" si="5"/>
        <v>0</v>
      </c>
      <c r="O30" s="14">
        <f t="shared" si="5"/>
        <v>0</v>
      </c>
      <c r="P30" s="14">
        <f t="shared" si="5"/>
        <v>0</v>
      </c>
    </row>
    <row r="31" spans="1:16" ht="11.25">
      <c r="A31" s="29" t="s">
        <v>57</v>
      </c>
      <c r="B31" s="32" t="s">
        <v>250</v>
      </c>
      <c r="C31" s="64" t="s">
        <v>244</v>
      </c>
      <c r="D31" s="14">
        <f>F31*1.5</f>
        <v>175.5</v>
      </c>
      <c r="E31" s="14">
        <f>D31-F31</f>
        <v>58.5</v>
      </c>
      <c r="F31" s="17">
        <v>117</v>
      </c>
      <c r="G31" s="17">
        <v>34</v>
      </c>
      <c r="H31" s="32"/>
      <c r="I31" s="17">
        <v>51</v>
      </c>
      <c r="J31" s="23">
        <v>66</v>
      </c>
      <c r="K31" s="23"/>
      <c r="L31" s="23"/>
      <c r="M31" s="23"/>
      <c r="N31" s="5"/>
      <c r="O31" s="23"/>
      <c r="P31" s="23"/>
    </row>
    <row r="32" spans="1:16" ht="11.25">
      <c r="A32" s="29" t="s">
        <v>58</v>
      </c>
      <c r="B32" s="32" t="s">
        <v>249</v>
      </c>
      <c r="C32" s="64" t="s">
        <v>241</v>
      </c>
      <c r="D32" s="14">
        <f>F32*1.5</f>
        <v>292.5</v>
      </c>
      <c r="E32" s="14">
        <f>D32-F32</f>
        <v>97.5</v>
      </c>
      <c r="F32" s="17">
        <v>195</v>
      </c>
      <c r="G32" s="17">
        <v>44</v>
      </c>
      <c r="H32" s="32"/>
      <c r="I32" s="17">
        <v>68</v>
      </c>
      <c r="J32" s="23">
        <v>127</v>
      </c>
      <c r="K32" s="23"/>
      <c r="L32" s="23"/>
      <c r="M32" s="23"/>
      <c r="N32" s="5"/>
      <c r="O32" s="23"/>
      <c r="P32" s="23"/>
    </row>
    <row r="33" spans="1:16" ht="14.25" customHeight="1">
      <c r="A33" s="29" t="s">
        <v>59</v>
      </c>
      <c r="B33" s="32" t="s">
        <v>236</v>
      </c>
      <c r="C33" s="64" t="s">
        <v>241</v>
      </c>
      <c r="D33" s="14">
        <f>F33*1.5</f>
        <v>214.5</v>
      </c>
      <c r="E33" s="14">
        <f>D33-F33</f>
        <v>71.5</v>
      </c>
      <c r="F33" s="17">
        <v>143</v>
      </c>
      <c r="G33" s="17">
        <v>39</v>
      </c>
      <c r="H33" s="32"/>
      <c r="I33" s="17">
        <v>68</v>
      </c>
      <c r="J33" s="23">
        <v>75</v>
      </c>
      <c r="K33" s="23"/>
      <c r="L33" s="23"/>
      <c r="M33" s="23"/>
      <c r="N33" s="23"/>
      <c r="O33" s="23"/>
      <c r="P33" s="23"/>
    </row>
    <row r="34" spans="1:16" ht="11.25">
      <c r="A34" s="29" t="s">
        <v>251</v>
      </c>
      <c r="B34" s="32" t="s">
        <v>1</v>
      </c>
      <c r="C34" s="64" t="s">
        <v>244</v>
      </c>
      <c r="D34" s="14">
        <f>F34*1.5</f>
        <v>234</v>
      </c>
      <c r="E34" s="14">
        <f>D34-F34</f>
        <v>78</v>
      </c>
      <c r="F34" s="17">
        <v>156</v>
      </c>
      <c r="G34" s="17">
        <v>39</v>
      </c>
      <c r="H34" s="32"/>
      <c r="I34" s="17">
        <v>68</v>
      </c>
      <c r="J34" s="23">
        <v>88</v>
      </c>
      <c r="K34" s="23"/>
      <c r="L34" s="23"/>
      <c r="M34" s="23"/>
      <c r="N34" s="23"/>
      <c r="O34" s="23"/>
      <c r="P34" s="23"/>
    </row>
    <row r="35" spans="1:22" ht="11.25">
      <c r="A35" s="29"/>
      <c r="B35" s="16"/>
      <c r="C35" s="64"/>
      <c r="D35" s="14"/>
      <c r="E35" s="14"/>
      <c r="F35" s="17"/>
      <c r="G35" s="17"/>
      <c r="H35" s="32"/>
      <c r="I35" s="65">
        <f>I19/17</f>
        <v>36</v>
      </c>
      <c r="J35" s="66">
        <f>J19/22</f>
        <v>36</v>
      </c>
      <c r="K35" s="4"/>
      <c r="L35" s="4"/>
      <c r="M35" s="23"/>
      <c r="N35" s="23"/>
      <c r="O35" s="23"/>
      <c r="P35" s="23"/>
      <c r="V35" s="69"/>
    </row>
    <row r="36" spans="1:16" ht="11.25">
      <c r="A36" s="67"/>
      <c r="B36" s="40" t="s">
        <v>245</v>
      </c>
      <c r="C36" s="68"/>
      <c r="D36" s="33">
        <f>D37+D53+D56</f>
        <v>5634</v>
      </c>
      <c r="E36" s="33">
        <f>E37+E53+E56</f>
        <v>1710</v>
      </c>
      <c r="F36" s="33">
        <f>F37+F53+F56</f>
        <v>3924</v>
      </c>
      <c r="G36" s="33">
        <f>G37+G53+G56</f>
        <v>1712</v>
      </c>
      <c r="H36" s="33">
        <f>H37+H53+H56</f>
        <v>0</v>
      </c>
      <c r="I36" s="33">
        <f aca="true" t="shared" si="6" ref="I36:P36">I37+I53+I56</f>
        <v>0</v>
      </c>
      <c r="J36" s="33">
        <f t="shared" si="6"/>
        <v>0</v>
      </c>
      <c r="K36" s="33">
        <f t="shared" si="6"/>
        <v>576</v>
      </c>
      <c r="L36" s="33">
        <f t="shared" si="6"/>
        <v>864</v>
      </c>
      <c r="M36" s="33">
        <f t="shared" si="6"/>
        <v>576</v>
      </c>
      <c r="N36" s="33">
        <f t="shared" si="6"/>
        <v>828</v>
      </c>
      <c r="O36" s="33">
        <f t="shared" si="6"/>
        <v>576</v>
      </c>
      <c r="P36" s="33">
        <f t="shared" si="6"/>
        <v>504</v>
      </c>
    </row>
    <row r="37" spans="1:16" ht="22.5">
      <c r="A37" s="29" t="s">
        <v>24</v>
      </c>
      <c r="B37" s="27" t="s">
        <v>42</v>
      </c>
      <c r="C37" s="27"/>
      <c r="D37" s="33">
        <f aca="true" t="shared" si="7" ref="D37:P37">D38+D39+D40+D41+D42+D43+D44+D45+D46+D47+D48+D49+D50+D51+D52</f>
        <v>1368</v>
      </c>
      <c r="E37" s="33">
        <f t="shared" si="7"/>
        <v>456</v>
      </c>
      <c r="F37" s="33">
        <f t="shared" si="7"/>
        <v>912</v>
      </c>
      <c r="G37" s="33">
        <f t="shared" si="7"/>
        <v>331</v>
      </c>
      <c r="H37" s="33">
        <f t="shared" si="7"/>
        <v>0</v>
      </c>
      <c r="I37" s="33">
        <f t="shared" si="7"/>
        <v>0</v>
      </c>
      <c r="J37" s="33">
        <f t="shared" si="7"/>
        <v>0</v>
      </c>
      <c r="K37" s="33">
        <f t="shared" si="7"/>
        <v>188</v>
      </c>
      <c r="L37" s="33">
        <f t="shared" si="7"/>
        <v>192</v>
      </c>
      <c r="M37" s="33">
        <f t="shared" si="7"/>
        <v>92</v>
      </c>
      <c r="N37" s="33">
        <f t="shared" si="7"/>
        <v>204</v>
      </c>
      <c r="O37" s="33">
        <f t="shared" si="7"/>
        <v>52</v>
      </c>
      <c r="P37" s="33">
        <f t="shared" si="7"/>
        <v>184</v>
      </c>
    </row>
    <row r="38" spans="1:16" ht="11.25">
      <c r="A38" s="29" t="s">
        <v>25</v>
      </c>
      <c r="B38" s="32" t="s">
        <v>6</v>
      </c>
      <c r="C38" s="17" t="s">
        <v>225</v>
      </c>
      <c r="D38" s="22">
        <v>60</v>
      </c>
      <c r="E38" s="22">
        <f aca="true" t="shared" si="8" ref="E38:E52">D38-F38</f>
        <v>12</v>
      </c>
      <c r="F38" s="17">
        <v>48</v>
      </c>
      <c r="G38" s="17">
        <v>6</v>
      </c>
      <c r="H38" s="32"/>
      <c r="I38" s="17"/>
      <c r="J38" s="23"/>
      <c r="K38" s="23">
        <v>48</v>
      </c>
      <c r="L38" s="23"/>
      <c r="M38" s="23"/>
      <c r="N38" s="23"/>
      <c r="O38" s="23"/>
      <c r="P38" s="23"/>
    </row>
    <row r="39" spans="1:16" ht="11.25">
      <c r="A39" s="29" t="s">
        <v>26</v>
      </c>
      <c r="B39" s="32" t="s">
        <v>38</v>
      </c>
      <c r="C39" s="17" t="s">
        <v>224</v>
      </c>
      <c r="D39" s="22">
        <v>60</v>
      </c>
      <c r="E39" s="22">
        <f t="shared" si="8"/>
        <v>12</v>
      </c>
      <c r="F39" s="17">
        <v>48</v>
      </c>
      <c r="G39" s="17">
        <v>42</v>
      </c>
      <c r="H39" s="32"/>
      <c r="I39" s="17"/>
      <c r="J39" s="23"/>
      <c r="K39" s="23">
        <v>48</v>
      </c>
      <c r="L39" s="23"/>
      <c r="M39" s="23"/>
      <c r="N39" s="23"/>
      <c r="O39" s="23"/>
      <c r="P39" s="23"/>
    </row>
    <row r="40" spans="1:16" ht="11.25">
      <c r="A40" s="29" t="s">
        <v>27</v>
      </c>
      <c r="B40" s="32" t="s">
        <v>39</v>
      </c>
      <c r="C40" s="17" t="s">
        <v>224</v>
      </c>
      <c r="D40" s="22">
        <v>60</v>
      </c>
      <c r="E40" s="22">
        <f t="shared" si="8"/>
        <v>12</v>
      </c>
      <c r="F40" s="17">
        <v>48</v>
      </c>
      <c r="G40" s="17"/>
      <c r="H40" s="32"/>
      <c r="I40" s="17"/>
      <c r="J40" s="23"/>
      <c r="K40" s="23"/>
      <c r="L40" s="23">
        <v>48</v>
      </c>
      <c r="M40" s="23"/>
      <c r="N40" s="23"/>
      <c r="O40" s="23"/>
      <c r="P40" s="23"/>
    </row>
    <row r="41" spans="1:16" ht="11.25">
      <c r="A41" s="29" t="s">
        <v>28</v>
      </c>
      <c r="B41" s="32" t="s">
        <v>3</v>
      </c>
      <c r="C41" s="17" t="s">
        <v>226</v>
      </c>
      <c r="D41" s="22">
        <v>226</v>
      </c>
      <c r="E41" s="22">
        <f t="shared" si="8"/>
        <v>36</v>
      </c>
      <c r="F41" s="17">
        <v>190</v>
      </c>
      <c r="G41" s="17">
        <v>190</v>
      </c>
      <c r="H41" s="32"/>
      <c r="I41" s="17"/>
      <c r="J41" s="23"/>
      <c r="K41" s="23">
        <v>30</v>
      </c>
      <c r="L41" s="23">
        <v>44</v>
      </c>
      <c r="M41" s="23">
        <v>30</v>
      </c>
      <c r="N41" s="23">
        <v>32</v>
      </c>
      <c r="O41" s="23">
        <v>26</v>
      </c>
      <c r="P41" s="23">
        <v>28</v>
      </c>
    </row>
    <row r="42" spans="1:16" ht="11.25">
      <c r="A42" s="29" t="s">
        <v>29</v>
      </c>
      <c r="B42" s="32" t="s">
        <v>23</v>
      </c>
      <c r="C42" s="17" t="s">
        <v>226</v>
      </c>
      <c r="D42" s="22">
        <v>380</v>
      </c>
      <c r="E42" s="22">
        <f t="shared" si="8"/>
        <v>190</v>
      </c>
      <c r="F42" s="17">
        <v>190</v>
      </c>
      <c r="G42" s="17"/>
      <c r="H42" s="32"/>
      <c r="I42" s="17"/>
      <c r="J42" s="23"/>
      <c r="K42" s="23">
        <v>30</v>
      </c>
      <c r="L42" s="23">
        <v>44</v>
      </c>
      <c r="M42" s="23">
        <v>30</v>
      </c>
      <c r="N42" s="23">
        <v>32</v>
      </c>
      <c r="O42" s="23">
        <v>26</v>
      </c>
      <c r="P42" s="23">
        <v>28</v>
      </c>
    </row>
    <row r="43" spans="1:16" ht="11.25">
      <c r="A43" s="29" t="s">
        <v>118</v>
      </c>
      <c r="B43" s="32" t="s">
        <v>7</v>
      </c>
      <c r="C43" s="17" t="s">
        <v>224</v>
      </c>
      <c r="D43" s="22">
        <f aca="true" t="shared" si="9" ref="D43:D52">F43*1.5</f>
        <v>48</v>
      </c>
      <c r="E43" s="19">
        <f t="shared" si="8"/>
        <v>16</v>
      </c>
      <c r="F43" s="17">
        <v>32</v>
      </c>
      <c r="G43" s="17">
        <v>4</v>
      </c>
      <c r="H43" s="32"/>
      <c r="I43" s="17"/>
      <c r="J43" s="23"/>
      <c r="K43" s="23"/>
      <c r="L43" s="23"/>
      <c r="M43" s="23"/>
      <c r="N43" s="23"/>
      <c r="O43" s="23"/>
      <c r="P43" s="23">
        <v>32</v>
      </c>
    </row>
    <row r="44" spans="1:16" ht="11.25">
      <c r="A44" s="29" t="s">
        <v>119</v>
      </c>
      <c r="B44" s="32" t="s">
        <v>13</v>
      </c>
      <c r="C44" s="17" t="s">
        <v>224</v>
      </c>
      <c r="D44" s="22">
        <f t="shared" si="9"/>
        <v>84</v>
      </c>
      <c r="E44" s="19">
        <f t="shared" si="8"/>
        <v>28</v>
      </c>
      <c r="F44" s="17">
        <v>56</v>
      </c>
      <c r="G44" s="17">
        <v>10</v>
      </c>
      <c r="H44" s="32"/>
      <c r="I44" s="18"/>
      <c r="J44" s="34"/>
      <c r="K44" s="34"/>
      <c r="L44" s="34">
        <v>56</v>
      </c>
      <c r="M44" s="23"/>
      <c r="N44" s="23"/>
      <c r="O44" s="23"/>
      <c r="P44" s="23"/>
    </row>
    <row r="45" spans="1:16" ht="26.25" customHeight="1">
      <c r="A45" s="29" t="s">
        <v>120</v>
      </c>
      <c r="B45" s="32" t="s">
        <v>117</v>
      </c>
      <c r="C45" s="17" t="s">
        <v>224</v>
      </c>
      <c r="D45" s="22">
        <f t="shared" si="9"/>
        <v>48</v>
      </c>
      <c r="E45" s="19">
        <f t="shared" si="8"/>
        <v>16</v>
      </c>
      <c r="F45" s="17">
        <v>32</v>
      </c>
      <c r="G45" s="17"/>
      <c r="H45" s="32"/>
      <c r="I45" s="17"/>
      <c r="J45" s="23"/>
      <c r="K45" s="23"/>
      <c r="L45" s="23"/>
      <c r="M45" s="23"/>
      <c r="N45" s="23"/>
      <c r="O45" s="23"/>
      <c r="P45" s="23">
        <v>32</v>
      </c>
    </row>
    <row r="46" spans="1:16" ht="11.25">
      <c r="A46" s="29" t="s">
        <v>126</v>
      </c>
      <c r="B46" s="32" t="s">
        <v>73</v>
      </c>
      <c r="C46" s="17" t="s">
        <v>224</v>
      </c>
      <c r="D46" s="22">
        <f t="shared" si="9"/>
        <v>48</v>
      </c>
      <c r="E46" s="19">
        <f t="shared" si="8"/>
        <v>16</v>
      </c>
      <c r="F46" s="17">
        <v>32</v>
      </c>
      <c r="G46" s="17">
        <v>10</v>
      </c>
      <c r="H46" s="32"/>
      <c r="I46" s="17"/>
      <c r="J46" s="23"/>
      <c r="K46" s="23"/>
      <c r="L46" s="23"/>
      <c r="M46" s="23"/>
      <c r="N46" s="23">
        <v>32</v>
      </c>
      <c r="O46" s="23"/>
      <c r="P46" s="23"/>
    </row>
    <row r="47" spans="1:16" ht="11.25">
      <c r="A47" s="29" t="s">
        <v>121</v>
      </c>
      <c r="B47" s="12" t="s">
        <v>253</v>
      </c>
      <c r="C47" s="17" t="s">
        <v>224</v>
      </c>
      <c r="D47" s="22">
        <f t="shared" si="9"/>
        <v>48</v>
      </c>
      <c r="E47" s="19">
        <f t="shared" si="8"/>
        <v>16</v>
      </c>
      <c r="F47" s="17">
        <v>32</v>
      </c>
      <c r="G47" s="12"/>
      <c r="H47" s="34">
        <f>H49+H48</f>
        <v>0</v>
      </c>
      <c r="I47" s="34"/>
      <c r="J47" s="34"/>
      <c r="K47" s="34"/>
      <c r="L47" s="34"/>
      <c r="M47" s="23"/>
      <c r="N47" s="23">
        <v>32</v>
      </c>
      <c r="O47" s="23"/>
      <c r="P47" s="23"/>
    </row>
    <row r="48" spans="1:16" ht="11.25">
      <c r="A48" s="29" t="s">
        <v>122</v>
      </c>
      <c r="B48" s="12" t="s">
        <v>37</v>
      </c>
      <c r="C48" s="13" t="s">
        <v>227</v>
      </c>
      <c r="D48" s="22">
        <f t="shared" si="9"/>
        <v>48</v>
      </c>
      <c r="E48" s="19">
        <f t="shared" si="8"/>
        <v>16</v>
      </c>
      <c r="F48" s="17">
        <v>32</v>
      </c>
      <c r="G48" s="12">
        <v>0</v>
      </c>
      <c r="H48" s="12"/>
      <c r="I48" s="18"/>
      <c r="J48" s="34"/>
      <c r="K48" s="34"/>
      <c r="L48" s="34"/>
      <c r="M48" s="23"/>
      <c r="N48" s="23"/>
      <c r="O48" s="23"/>
      <c r="P48" s="23">
        <v>32</v>
      </c>
    </row>
    <row r="49" spans="1:16" ht="11.25">
      <c r="A49" s="29" t="s">
        <v>123</v>
      </c>
      <c r="B49" s="12" t="s">
        <v>110</v>
      </c>
      <c r="C49" s="13" t="s">
        <v>227</v>
      </c>
      <c r="D49" s="22">
        <f t="shared" si="9"/>
        <v>114</v>
      </c>
      <c r="E49" s="19">
        <f t="shared" si="8"/>
        <v>38</v>
      </c>
      <c r="F49" s="17">
        <v>76</v>
      </c>
      <c r="G49" s="12">
        <v>21</v>
      </c>
      <c r="H49" s="12"/>
      <c r="I49" s="18"/>
      <c r="J49" s="34"/>
      <c r="K49" s="34"/>
      <c r="L49" s="34"/>
      <c r="M49" s="23">
        <v>32</v>
      </c>
      <c r="N49" s="23">
        <v>44</v>
      </c>
      <c r="O49" s="23"/>
      <c r="P49" s="23"/>
    </row>
    <row r="50" spans="1:16" ht="15" customHeight="1">
      <c r="A50" s="29" t="s">
        <v>124</v>
      </c>
      <c r="B50" s="12" t="s">
        <v>113</v>
      </c>
      <c r="C50" s="13" t="s">
        <v>227</v>
      </c>
      <c r="D50" s="22">
        <f t="shared" si="9"/>
        <v>48</v>
      </c>
      <c r="E50" s="19">
        <f t="shared" si="8"/>
        <v>16</v>
      </c>
      <c r="F50" s="17">
        <v>32</v>
      </c>
      <c r="G50" s="12">
        <v>32</v>
      </c>
      <c r="H50" s="12"/>
      <c r="I50" s="18"/>
      <c r="J50" s="34"/>
      <c r="K50" s="34"/>
      <c r="L50" s="34"/>
      <c r="M50" s="23"/>
      <c r="N50" s="23"/>
      <c r="O50" s="23"/>
      <c r="P50" s="23">
        <v>32</v>
      </c>
    </row>
    <row r="51" spans="1:16" ht="22.5" customHeight="1">
      <c r="A51" s="29" t="s">
        <v>125</v>
      </c>
      <c r="B51" s="32" t="s">
        <v>254</v>
      </c>
      <c r="C51" s="17" t="s">
        <v>224</v>
      </c>
      <c r="D51" s="22">
        <f t="shared" si="9"/>
        <v>48</v>
      </c>
      <c r="E51" s="19">
        <f t="shared" si="8"/>
        <v>16</v>
      </c>
      <c r="F51" s="17">
        <v>32</v>
      </c>
      <c r="G51" s="17">
        <v>16</v>
      </c>
      <c r="H51" s="32"/>
      <c r="I51" s="17"/>
      <c r="J51" s="23"/>
      <c r="K51" s="23">
        <v>32</v>
      </c>
      <c r="L51" s="23"/>
      <c r="M51" s="23"/>
      <c r="N51" s="23"/>
      <c r="O51" s="23"/>
      <c r="P51" s="23"/>
    </row>
    <row r="52" spans="1:16" ht="11.25">
      <c r="A52" s="29" t="s">
        <v>179</v>
      </c>
      <c r="B52" s="12" t="s">
        <v>252</v>
      </c>
      <c r="C52" s="17" t="s">
        <v>224</v>
      </c>
      <c r="D52" s="22">
        <f t="shared" si="9"/>
        <v>48</v>
      </c>
      <c r="E52" s="19">
        <f t="shared" si="8"/>
        <v>16</v>
      </c>
      <c r="F52" s="17">
        <v>32</v>
      </c>
      <c r="G52" s="17"/>
      <c r="H52" s="32"/>
      <c r="I52" s="17"/>
      <c r="J52" s="23"/>
      <c r="K52" s="23"/>
      <c r="L52" s="23"/>
      <c r="M52" s="23"/>
      <c r="N52" s="23">
        <v>32</v>
      </c>
      <c r="O52" s="23"/>
      <c r="P52" s="23"/>
    </row>
    <row r="53" spans="1:16" ht="22.5">
      <c r="A53" s="29" t="s">
        <v>30</v>
      </c>
      <c r="B53" s="27" t="s">
        <v>41</v>
      </c>
      <c r="C53" s="27"/>
      <c r="D53" s="35">
        <f>SUM(D54:D55)</f>
        <v>186</v>
      </c>
      <c r="E53" s="35">
        <f>SUM(E54:E55)</f>
        <v>62</v>
      </c>
      <c r="F53" s="35">
        <f>SUM(F54:F55)</f>
        <v>124</v>
      </c>
      <c r="G53" s="35">
        <f>SUM(G54:G55)</f>
        <v>51</v>
      </c>
      <c r="H53" s="35">
        <f>H54+H55</f>
        <v>0</v>
      </c>
      <c r="I53" s="35"/>
      <c r="J53" s="35"/>
      <c r="K53" s="35">
        <f aca="true" t="shared" si="10" ref="K53:P53">SUM(K54:K55)</f>
        <v>60</v>
      </c>
      <c r="L53" s="35">
        <f t="shared" si="10"/>
        <v>64</v>
      </c>
      <c r="M53" s="35">
        <f t="shared" si="10"/>
        <v>0</v>
      </c>
      <c r="N53" s="35">
        <f t="shared" si="10"/>
        <v>0</v>
      </c>
      <c r="O53" s="35">
        <f t="shared" si="10"/>
        <v>0</v>
      </c>
      <c r="P53" s="35">
        <f t="shared" si="10"/>
        <v>0</v>
      </c>
    </row>
    <row r="54" spans="1:16" ht="11.25">
      <c r="A54" s="29" t="s">
        <v>31</v>
      </c>
      <c r="B54" s="32" t="s">
        <v>10</v>
      </c>
      <c r="C54" s="17" t="s">
        <v>224</v>
      </c>
      <c r="D54" s="22">
        <f>F54*1.5</f>
        <v>81</v>
      </c>
      <c r="E54" s="22">
        <f>D54-F54</f>
        <v>27</v>
      </c>
      <c r="F54" s="17">
        <v>54</v>
      </c>
      <c r="G54" s="17">
        <v>21</v>
      </c>
      <c r="H54" s="32"/>
      <c r="I54" s="18"/>
      <c r="J54" s="34"/>
      <c r="K54" s="34">
        <v>30</v>
      </c>
      <c r="L54" s="34">
        <v>24</v>
      </c>
      <c r="M54" s="23"/>
      <c r="N54" s="23"/>
      <c r="O54" s="23"/>
      <c r="P54" s="23"/>
    </row>
    <row r="55" spans="1:16" ht="36.75" customHeight="1">
      <c r="A55" s="29" t="s">
        <v>32</v>
      </c>
      <c r="B55" s="32" t="s">
        <v>40</v>
      </c>
      <c r="C55" s="17" t="s">
        <v>227</v>
      </c>
      <c r="D55" s="22">
        <f>F55*1.5</f>
        <v>105</v>
      </c>
      <c r="E55" s="22">
        <f>D55-F55</f>
        <v>35</v>
      </c>
      <c r="F55" s="17">
        <v>70</v>
      </c>
      <c r="G55" s="17">
        <v>30</v>
      </c>
      <c r="H55" s="32"/>
      <c r="I55" s="18"/>
      <c r="J55" s="34"/>
      <c r="K55" s="34">
        <v>30</v>
      </c>
      <c r="L55" s="34">
        <v>40</v>
      </c>
      <c r="M55" s="23"/>
      <c r="N55" s="23"/>
      <c r="O55" s="23"/>
      <c r="P55" s="23"/>
    </row>
    <row r="56" spans="1:16" ht="11.25">
      <c r="A56" s="29" t="s">
        <v>60</v>
      </c>
      <c r="B56" s="27" t="s">
        <v>43</v>
      </c>
      <c r="C56" s="27"/>
      <c r="D56" s="36">
        <f>D57+D78</f>
        <v>4080</v>
      </c>
      <c r="E56" s="36">
        <f>E57+E78</f>
        <v>1192</v>
      </c>
      <c r="F56" s="36">
        <f>F57+F78</f>
        <v>2888</v>
      </c>
      <c r="G56" s="36">
        <f>G57+G78</f>
        <v>1330</v>
      </c>
      <c r="H56" s="28"/>
      <c r="I56" s="36">
        <f aca="true" t="shared" si="11" ref="I56:P56">I57+I78</f>
        <v>0</v>
      </c>
      <c r="J56" s="36">
        <f t="shared" si="11"/>
        <v>0</v>
      </c>
      <c r="K56" s="36">
        <f t="shared" si="11"/>
        <v>328</v>
      </c>
      <c r="L56" s="36">
        <f t="shared" si="11"/>
        <v>608</v>
      </c>
      <c r="M56" s="36">
        <f t="shared" si="11"/>
        <v>484</v>
      </c>
      <c r="N56" s="36">
        <f t="shared" si="11"/>
        <v>624</v>
      </c>
      <c r="O56" s="36">
        <f t="shared" si="11"/>
        <v>524</v>
      </c>
      <c r="P56" s="36">
        <f t="shared" si="11"/>
        <v>320</v>
      </c>
    </row>
    <row r="57" spans="1:16" ht="15.75" customHeight="1">
      <c r="A57" s="29" t="s">
        <v>61</v>
      </c>
      <c r="B57" s="30" t="s">
        <v>14</v>
      </c>
      <c r="C57" s="30"/>
      <c r="D57" s="37">
        <f aca="true" t="shared" si="12" ref="D57:P57">D58+D59+D60+D61+D62+D63++D64+D65+D66+D67+D68+D69+D70+D71+D72+D73+D74+D75+D76+D77</f>
        <v>2886</v>
      </c>
      <c r="E57" s="37">
        <f t="shared" si="12"/>
        <v>962</v>
      </c>
      <c r="F57" s="37">
        <f t="shared" si="12"/>
        <v>1924</v>
      </c>
      <c r="G57" s="37">
        <f t="shared" si="12"/>
        <v>1116</v>
      </c>
      <c r="H57" s="37">
        <f t="shared" si="12"/>
        <v>0</v>
      </c>
      <c r="I57" s="37">
        <f t="shared" si="12"/>
        <v>0</v>
      </c>
      <c r="J57" s="37">
        <f t="shared" si="12"/>
        <v>0</v>
      </c>
      <c r="K57" s="37">
        <f t="shared" si="12"/>
        <v>255</v>
      </c>
      <c r="L57" s="37">
        <f t="shared" si="12"/>
        <v>399</v>
      </c>
      <c r="M57" s="37">
        <f t="shared" si="12"/>
        <v>326</v>
      </c>
      <c r="N57" s="37">
        <f t="shared" si="12"/>
        <v>274</v>
      </c>
      <c r="O57" s="37">
        <f t="shared" si="12"/>
        <v>377</v>
      </c>
      <c r="P57" s="37">
        <f t="shared" si="12"/>
        <v>293</v>
      </c>
    </row>
    <row r="58" spans="1:16" ht="11.25">
      <c r="A58" s="29" t="s">
        <v>62</v>
      </c>
      <c r="B58" s="32" t="s">
        <v>8</v>
      </c>
      <c r="C58" s="17" t="s">
        <v>228</v>
      </c>
      <c r="D58" s="22">
        <f aca="true" t="shared" si="13" ref="D58:D77">F58*1.5</f>
        <v>255</v>
      </c>
      <c r="E58" s="22">
        <f aca="true" t="shared" si="14" ref="E58:E77">D58-F58</f>
        <v>85</v>
      </c>
      <c r="F58" s="17">
        <v>170</v>
      </c>
      <c r="G58" s="17">
        <v>32</v>
      </c>
      <c r="H58" s="17"/>
      <c r="I58" s="18"/>
      <c r="J58" s="34"/>
      <c r="K58" s="34">
        <v>30</v>
      </c>
      <c r="L58" s="34">
        <v>44</v>
      </c>
      <c r="M58" s="23">
        <v>30</v>
      </c>
      <c r="N58" s="23">
        <v>32</v>
      </c>
      <c r="O58" s="23">
        <v>34</v>
      </c>
      <c r="P58" s="23"/>
    </row>
    <row r="59" spans="1:16" ht="11.25">
      <c r="A59" s="29" t="s">
        <v>63</v>
      </c>
      <c r="B59" s="32" t="s">
        <v>9</v>
      </c>
      <c r="C59" s="17" t="s">
        <v>247</v>
      </c>
      <c r="D59" s="22">
        <f t="shared" si="13"/>
        <v>180</v>
      </c>
      <c r="E59" s="22">
        <f t="shared" si="14"/>
        <v>60</v>
      </c>
      <c r="F59" s="17">
        <v>120</v>
      </c>
      <c r="G59" s="17">
        <v>30</v>
      </c>
      <c r="H59" s="17"/>
      <c r="I59" s="18"/>
      <c r="J59" s="34"/>
      <c r="K59" s="34">
        <v>30</v>
      </c>
      <c r="L59" s="34">
        <v>44</v>
      </c>
      <c r="M59" s="23">
        <v>30</v>
      </c>
      <c r="N59" s="23">
        <v>16</v>
      </c>
      <c r="O59" s="23"/>
      <c r="P59" s="23"/>
    </row>
    <row r="60" spans="1:16" ht="11.25">
      <c r="A60" s="29" t="s">
        <v>64</v>
      </c>
      <c r="B60" s="32" t="s">
        <v>74</v>
      </c>
      <c r="C60" s="17" t="s">
        <v>247</v>
      </c>
      <c r="D60" s="22">
        <f t="shared" si="13"/>
        <v>162</v>
      </c>
      <c r="E60" s="22">
        <f t="shared" si="14"/>
        <v>54</v>
      </c>
      <c r="F60" s="17">
        <f>70+38</f>
        <v>108</v>
      </c>
      <c r="G60" s="17">
        <f>30</f>
        <v>30</v>
      </c>
      <c r="H60" s="17"/>
      <c r="I60" s="17"/>
      <c r="J60" s="23"/>
      <c r="K60" s="23">
        <v>30</v>
      </c>
      <c r="L60" s="23">
        <v>40</v>
      </c>
      <c r="M60" s="23">
        <v>38</v>
      </c>
      <c r="N60" s="23"/>
      <c r="O60" s="23"/>
      <c r="P60" s="23"/>
    </row>
    <row r="61" spans="1:16" ht="11.25">
      <c r="A61" s="29" t="s">
        <v>65</v>
      </c>
      <c r="B61" s="32" t="s">
        <v>75</v>
      </c>
      <c r="C61" s="17" t="s">
        <v>229</v>
      </c>
      <c r="D61" s="22">
        <f t="shared" si="13"/>
        <v>186</v>
      </c>
      <c r="E61" s="22">
        <f t="shared" si="14"/>
        <v>62</v>
      </c>
      <c r="F61" s="17">
        <f>74+50</f>
        <v>124</v>
      </c>
      <c r="G61" s="17">
        <v>30</v>
      </c>
      <c r="H61" s="17"/>
      <c r="I61" s="17"/>
      <c r="J61" s="23"/>
      <c r="K61" s="23">
        <v>30</v>
      </c>
      <c r="L61" s="23">
        <v>70</v>
      </c>
      <c r="M61" s="23">
        <v>24</v>
      </c>
      <c r="N61" s="23"/>
      <c r="O61" s="23"/>
      <c r="P61" s="23"/>
    </row>
    <row r="62" spans="1:16" ht="11.25">
      <c r="A62" s="29" t="s">
        <v>66</v>
      </c>
      <c r="B62" s="32" t="s">
        <v>76</v>
      </c>
      <c r="C62" s="17" t="s">
        <v>224</v>
      </c>
      <c r="D62" s="22">
        <f t="shared" si="13"/>
        <v>54</v>
      </c>
      <c r="E62" s="22">
        <f t="shared" si="14"/>
        <v>18</v>
      </c>
      <c r="F62" s="17">
        <v>36</v>
      </c>
      <c r="G62" s="17">
        <v>12</v>
      </c>
      <c r="H62" s="17"/>
      <c r="I62" s="17"/>
      <c r="J62" s="23"/>
      <c r="K62" s="23"/>
      <c r="L62" s="23"/>
      <c r="M62" s="23"/>
      <c r="N62" s="23">
        <v>36</v>
      </c>
      <c r="O62" s="23"/>
      <c r="P62" s="23"/>
    </row>
    <row r="63" spans="1:16" ht="25.5" customHeight="1">
      <c r="A63" s="29" t="s">
        <v>82</v>
      </c>
      <c r="B63" s="32" t="s">
        <v>91</v>
      </c>
      <c r="C63" s="17" t="s">
        <v>225</v>
      </c>
      <c r="D63" s="22">
        <f t="shared" si="13"/>
        <v>114</v>
      </c>
      <c r="E63" s="22">
        <f t="shared" si="14"/>
        <v>38</v>
      </c>
      <c r="F63" s="17">
        <f>32+44</f>
        <v>76</v>
      </c>
      <c r="G63" s="17">
        <v>6</v>
      </c>
      <c r="H63" s="17"/>
      <c r="I63" s="17"/>
      <c r="J63" s="23"/>
      <c r="K63" s="23"/>
      <c r="L63" s="23"/>
      <c r="M63" s="23">
        <v>44</v>
      </c>
      <c r="N63" s="23">
        <v>32</v>
      </c>
      <c r="O63" s="23"/>
      <c r="P63" s="23"/>
    </row>
    <row r="64" spans="1:16" ht="11.25">
      <c r="A64" s="29" t="s">
        <v>83</v>
      </c>
      <c r="B64" s="32" t="s">
        <v>77</v>
      </c>
      <c r="C64" s="17" t="s">
        <v>224</v>
      </c>
      <c r="D64" s="22">
        <f t="shared" si="13"/>
        <v>48</v>
      </c>
      <c r="E64" s="22">
        <f t="shared" si="14"/>
        <v>16</v>
      </c>
      <c r="F64" s="17">
        <v>32</v>
      </c>
      <c r="G64" s="17">
        <v>8</v>
      </c>
      <c r="H64" s="17"/>
      <c r="I64" s="17"/>
      <c r="J64" s="23"/>
      <c r="K64" s="23"/>
      <c r="L64" s="23">
        <v>32</v>
      </c>
      <c r="M64" s="23"/>
      <c r="N64" s="23"/>
      <c r="O64" s="23"/>
      <c r="P64" s="23"/>
    </row>
    <row r="65" spans="1:16" ht="36.75" customHeight="1">
      <c r="A65" s="29" t="s">
        <v>84</v>
      </c>
      <c r="B65" s="32" t="s">
        <v>78</v>
      </c>
      <c r="C65" s="17" t="s">
        <v>230</v>
      </c>
      <c r="D65" s="22">
        <f t="shared" si="13"/>
        <v>1161</v>
      </c>
      <c r="E65" s="22">
        <f t="shared" si="14"/>
        <v>387</v>
      </c>
      <c r="F65" s="17">
        <f>671-49+152</f>
        <v>774</v>
      </c>
      <c r="G65" s="17">
        <f>622+152</f>
        <v>774</v>
      </c>
      <c r="H65" s="17"/>
      <c r="I65" s="17"/>
      <c r="J65" s="23"/>
      <c r="K65" s="23">
        <v>90</v>
      </c>
      <c r="L65" s="23">
        <v>137</v>
      </c>
      <c r="M65" s="23">
        <f>15*6+6</f>
        <v>96</v>
      </c>
      <c r="N65" s="23">
        <f>16*6+34</f>
        <v>130</v>
      </c>
      <c r="O65" s="23">
        <f>13*8</f>
        <v>104</v>
      </c>
      <c r="P65" s="23">
        <f>14*8-2+107</f>
        <v>217</v>
      </c>
    </row>
    <row r="66" spans="1:16" ht="22.5">
      <c r="A66" s="29" t="s">
        <v>85</v>
      </c>
      <c r="B66" s="32" t="s">
        <v>18</v>
      </c>
      <c r="C66" s="17" t="s">
        <v>224</v>
      </c>
      <c r="D66" s="22">
        <f t="shared" si="13"/>
        <v>72</v>
      </c>
      <c r="E66" s="22">
        <f t="shared" si="14"/>
        <v>24</v>
      </c>
      <c r="F66" s="17">
        <v>48</v>
      </c>
      <c r="G66" s="17">
        <v>6</v>
      </c>
      <c r="H66" s="17"/>
      <c r="I66" s="17"/>
      <c r="J66" s="23"/>
      <c r="K66" s="23"/>
      <c r="L66" s="23"/>
      <c r="M66" s="23"/>
      <c r="N66" s="23"/>
      <c r="O66" s="23">
        <v>24</v>
      </c>
      <c r="P66" s="23">
        <v>24</v>
      </c>
    </row>
    <row r="67" spans="1:16" ht="15" customHeight="1">
      <c r="A67" s="29" t="s">
        <v>86</v>
      </c>
      <c r="B67" s="32" t="s">
        <v>79</v>
      </c>
      <c r="C67" s="17" t="s">
        <v>224</v>
      </c>
      <c r="D67" s="22">
        <f t="shared" si="13"/>
        <v>48</v>
      </c>
      <c r="E67" s="22">
        <f t="shared" si="14"/>
        <v>16</v>
      </c>
      <c r="F67" s="17">
        <v>32</v>
      </c>
      <c r="G67" s="17">
        <v>10</v>
      </c>
      <c r="H67" s="17"/>
      <c r="I67" s="17"/>
      <c r="J67" s="23"/>
      <c r="K67" s="23"/>
      <c r="L67" s="23">
        <v>32</v>
      </c>
      <c r="M67" s="23"/>
      <c r="N67" s="23"/>
      <c r="O67" s="23"/>
      <c r="P67" s="23"/>
    </row>
    <row r="68" spans="1:16" ht="11.25">
      <c r="A68" s="29" t="s">
        <v>115</v>
      </c>
      <c r="B68" s="32" t="s">
        <v>4</v>
      </c>
      <c r="C68" s="17" t="s">
        <v>224</v>
      </c>
      <c r="D68" s="22">
        <f t="shared" si="13"/>
        <v>102</v>
      </c>
      <c r="E68" s="22">
        <f t="shared" si="14"/>
        <v>34</v>
      </c>
      <c r="F68" s="17">
        <v>68</v>
      </c>
      <c r="G68" s="17">
        <v>32</v>
      </c>
      <c r="H68" s="32"/>
      <c r="I68" s="17"/>
      <c r="J68" s="23"/>
      <c r="K68" s="23"/>
      <c r="L68" s="23"/>
      <c r="M68" s="23"/>
      <c r="N68" s="23"/>
      <c r="O68" s="23">
        <v>48</v>
      </c>
      <c r="P68" s="23">
        <v>20</v>
      </c>
    </row>
    <row r="69" spans="1:16" ht="14.25" customHeight="1">
      <c r="A69" s="29" t="s">
        <v>127</v>
      </c>
      <c r="B69" s="38" t="s">
        <v>114</v>
      </c>
      <c r="C69" s="18" t="s">
        <v>224</v>
      </c>
      <c r="D69" s="22">
        <f t="shared" si="13"/>
        <v>100.5</v>
      </c>
      <c r="E69" s="19">
        <f t="shared" si="14"/>
        <v>33.5</v>
      </c>
      <c r="F69" s="19">
        <v>67</v>
      </c>
      <c r="G69" s="17">
        <v>20</v>
      </c>
      <c r="H69" s="19"/>
      <c r="I69" s="19"/>
      <c r="J69" s="19"/>
      <c r="K69" s="19"/>
      <c r="L69" s="19"/>
      <c r="M69" s="19"/>
      <c r="N69" s="19">
        <v>28</v>
      </c>
      <c r="O69" s="19">
        <v>39</v>
      </c>
      <c r="P69" s="19"/>
    </row>
    <row r="70" spans="1:16" ht="13.5" customHeight="1">
      <c r="A70" s="29" t="s">
        <v>128</v>
      </c>
      <c r="B70" s="32" t="s">
        <v>72</v>
      </c>
      <c r="C70" s="17" t="s">
        <v>227</v>
      </c>
      <c r="D70" s="22">
        <f t="shared" si="13"/>
        <v>48</v>
      </c>
      <c r="E70" s="19">
        <f t="shared" si="14"/>
        <v>16</v>
      </c>
      <c r="F70" s="17">
        <v>32</v>
      </c>
      <c r="G70" s="17">
        <v>32</v>
      </c>
      <c r="H70" s="17"/>
      <c r="I70" s="17"/>
      <c r="J70" s="23"/>
      <c r="K70" s="23"/>
      <c r="L70" s="23"/>
      <c r="M70" s="23"/>
      <c r="N70" s="23"/>
      <c r="O70" s="23">
        <v>32</v>
      </c>
      <c r="P70" s="23"/>
    </row>
    <row r="71" spans="1:16" ht="17.25" customHeight="1">
      <c r="A71" s="29" t="s">
        <v>129</v>
      </c>
      <c r="B71" s="32" t="s">
        <v>16</v>
      </c>
      <c r="C71" s="17" t="s">
        <v>227</v>
      </c>
      <c r="D71" s="22">
        <f t="shared" si="13"/>
        <v>48</v>
      </c>
      <c r="E71" s="19">
        <f t="shared" si="14"/>
        <v>16</v>
      </c>
      <c r="F71" s="17">
        <v>32</v>
      </c>
      <c r="G71" s="17"/>
      <c r="H71" s="17"/>
      <c r="I71" s="17"/>
      <c r="J71" s="23"/>
      <c r="K71" s="23"/>
      <c r="L71" s="23"/>
      <c r="M71" s="23"/>
      <c r="N71" s="23"/>
      <c r="O71" s="23">
        <v>32</v>
      </c>
      <c r="P71" s="23"/>
    </row>
    <row r="72" spans="1:16" ht="15" customHeight="1">
      <c r="A72" s="29" t="s">
        <v>130</v>
      </c>
      <c r="B72" s="32" t="s">
        <v>15</v>
      </c>
      <c r="C72" s="17" t="s">
        <v>227</v>
      </c>
      <c r="D72" s="22">
        <f t="shared" si="13"/>
        <v>48</v>
      </c>
      <c r="E72" s="19">
        <f t="shared" si="14"/>
        <v>16</v>
      </c>
      <c r="F72" s="17">
        <v>32</v>
      </c>
      <c r="G72" s="17">
        <v>32</v>
      </c>
      <c r="H72" s="17"/>
      <c r="I72" s="17"/>
      <c r="J72" s="23"/>
      <c r="K72" s="23"/>
      <c r="L72" s="23"/>
      <c r="M72" s="23"/>
      <c r="N72" s="23"/>
      <c r="O72" s="23">
        <v>32</v>
      </c>
      <c r="P72" s="23"/>
    </row>
    <row r="73" spans="1:16" ht="22.5">
      <c r="A73" s="29" t="s">
        <v>131</v>
      </c>
      <c r="B73" s="32" t="s">
        <v>17</v>
      </c>
      <c r="C73" s="17" t="s">
        <v>227</v>
      </c>
      <c r="D73" s="22">
        <f t="shared" si="13"/>
        <v>48</v>
      </c>
      <c r="E73" s="19">
        <f t="shared" si="14"/>
        <v>16</v>
      </c>
      <c r="F73" s="17">
        <v>32</v>
      </c>
      <c r="G73" s="17">
        <v>9</v>
      </c>
      <c r="H73" s="17"/>
      <c r="I73" s="17"/>
      <c r="J73" s="23"/>
      <c r="K73" s="23"/>
      <c r="L73" s="23"/>
      <c r="M73" s="23">
        <v>32</v>
      </c>
      <c r="N73" s="23"/>
      <c r="O73" s="23"/>
      <c r="P73" s="23"/>
    </row>
    <row r="74" spans="1:16" ht="14.25" customHeight="1">
      <c r="A74" s="29" t="s">
        <v>132</v>
      </c>
      <c r="B74" s="32" t="s">
        <v>19</v>
      </c>
      <c r="C74" s="17" t="s">
        <v>224</v>
      </c>
      <c r="D74" s="22">
        <f t="shared" si="13"/>
        <v>48</v>
      </c>
      <c r="E74" s="19">
        <f t="shared" si="14"/>
        <v>16</v>
      </c>
      <c r="F74" s="17">
        <v>32</v>
      </c>
      <c r="G74" s="14">
        <v>8</v>
      </c>
      <c r="H74" s="17"/>
      <c r="I74" s="17"/>
      <c r="J74" s="23"/>
      <c r="K74" s="23"/>
      <c r="L74" s="23"/>
      <c r="M74" s="23">
        <v>32</v>
      </c>
      <c r="N74" s="23"/>
      <c r="O74" s="23"/>
      <c r="P74" s="23"/>
    </row>
    <row r="75" spans="1:16" ht="11.25">
      <c r="A75" s="29" t="s">
        <v>133</v>
      </c>
      <c r="B75" s="32" t="s">
        <v>20</v>
      </c>
      <c r="C75" s="17" t="s">
        <v>224</v>
      </c>
      <c r="D75" s="22">
        <f t="shared" si="13"/>
        <v>48</v>
      </c>
      <c r="E75" s="19">
        <f t="shared" si="14"/>
        <v>16</v>
      </c>
      <c r="F75" s="17">
        <v>32</v>
      </c>
      <c r="G75" s="14">
        <v>0</v>
      </c>
      <c r="H75" s="17"/>
      <c r="I75" s="17"/>
      <c r="J75" s="23"/>
      <c r="K75" s="23"/>
      <c r="L75" s="23"/>
      <c r="M75" s="23"/>
      <c r="N75" s="23"/>
      <c r="O75" s="23"/>
      <c r="P75" s="23">
        <v>32</v>
      </c>
    </row>
    <row r="76" spans="1:16" ht="11.25">
      <c r="A76" s="29" t="s">
        <v>134</v>
      </c>
      <c r="B76" s="32" t="s">
        <v>111</v>
      </c>
      <c r="C76" s="17" t="s">
        <v>227</v>
      </c>
      <c r="D76" s="22">
        <f t="shared" si="13"/>
        <v>48</v>
      </c>
      <c r="E76" s="19">
        <f t="shared" si="14"/>
        <v>16</v>
      </c>
      <c r="F76" s="17">
        <v>32</v>
      </c>
      <c r="G76" s="17">
        <v>10</v>
      </c>
      <c r="H76" s="32"/>
      <c r="I76" s="17"/>
      <c r="J76" s="23"/>
      <c r="K76" s="23"/>
      <c r="L76" s="23"/>
      <c r="M76" s="23"/>
      <c r="N76" s="23"/>
      <c r="O76" s="23">
        <v>32</v>
      </c>
      <c r="P76" s="23"/>
    </row>
    <row r="77" spans="1:16" ht="11.25">
      <c r="A77" s="29" t="s">
        <v>135</v>
      </c>
      <c r="B77" s="32" t="s">
        <v>93</v>
      </c>
      <c r="C77" s="17" t="s">
        <v>224</v>
      </c>
      <c r="D77" s="22">
        <f t="shared" si="13"/>
        <v>67.5</v>
      </c>
      <c r="E77" s="15">
        <f t="shared" si="14"/>
        <v>22.5</v>
      </c>
      <c r="F77" s="17">
        <v>45</v>
      </c>
      <c r="G77" s="17">
        <v>35</v>
      </c>
      <c r="H77" s="32"/>
      <c r="I77" s="17"/>
      <c r="J77" s="23"/>
      <c r="K77" s="23">
        <v>45</v>
      </c>
      <c r="L77" s="23"/>
      <c r="M77" s="23"/>
      <c r="N77" s="23"/>
      <c r="O77" s="23"/>
      <c r="P77" s="23"/>
    </row>
    <row r="78" spans="1:16" ht="11.25">
      <c r="A78" s="39" t="s">
        <v>45</v>
      </c>
      <c r="B78" s="40" t="s">
        <v>44</v>
      </c>
      <c r="C78" s="54"/>
      <c r="D78" s="33">
        <f aca="true" t="shared" si="15" ref="D78:P78">D79+D84+D92</f>
        <v>1194</v>
      </c>
      <c r="E78" s="33">
        <f t="shared" si="15"/>
        <v>230</v>
      </c>
      <c r="F78" s="33">
        <f t="shared" si="15"/>
        <v>964</v>
      </c>
      <c r="G78" s="33">
        <f t="shared" si="15"/>
        <v>214</v>
      </c>
      <c r="H78" s="33">
        <f t="shared" si="15"/>
        <v>1</v>
      </c>
      <c r="I78" s="33">
        <f t="shared" si="15"/>
        <v>0</v>
      </c>
      <c r="J78" s="33">
        <f t="shared" si="15"/>
        <v>0</v>
      </c>
      <c r="K78" s="33">
        <f t="shared" si="15"/>
        <v>73</v>
      </c>
      <c r="L78" s="33">
        <f t="shared" si="15"/>
        <v>209</v>
      </c>
      <c r="M78" s="33">
        <f t="shared" si="15"/>
        <v>158</v>
      </c>
      <c r="N78" s="33">
        <f t="shared" si="15"/>
        <v>350</v>
      </c>
      <c r="O78" s="33">
        <f t="shared" si="15"/>
        <v>147</v>
      </c>
      <c r="P78" s="33">
        <f t="shared" si="15"/>
        <v>27</v>
      </c>
    </row>
    <row r="79" spans="1:18" ht="39" customHeight="1">
      <c r="A79" s="42" t="s">
        <v>67</v>
      </c>
      <c r="B79" s="43" t="s">
        <v>80</v>
      </c>
      <c r="C79" s="51" t="s">
        <v>231</v>
      </c>
      <c r="D79" s="44">
        <f aca="true" t="shared" si="16" ref="D79:P79">D80+D81</f>
        <v>456</v>
      </c>
      <c r="E79" s="44">
        <f t="shared" si="16"/>
        <v>80</v>
      </c>
      <c r="F79" s="44">
        <f t="shared" si="16"/>
        <v>376</v>
      </c>
      <c r="G79" s="44">
        <f t="shared" si="16"/>
        <v>150</v>
      </c>
      <c r="H79" s="44">
        <f t="shared" si="16"/>
        <v>0</v>
      </c>
      <c r="I79" s="44">
        <f t="shared" si="16"/>
        <v>0</v>
      </c>
      <c r="J79" s="44">
        <f t="shared" si="16"/>
        <v>0</v>
      </c>
      <c r="K79" s="44">
        <f t="shared" si="16"/>
        <v>10</v>
      </c>
      <c r="L79" s="44">
        <f t="shared" si="16"/>
        <v>48</v>
      </c>
      <c r="M79" s="44">
        <f t="shared" si="16"/>
        <v>44</v>
      </c>
      <c r="N79" s="44">
        <f t="shared" si="16"/>
        <v>140</v>
      </c>
      <c r="O79" s="44">
        <f t="shared" si="16"/>
        <v>134</v>
      </c>
      <c r="P79" s="44">
        <f t="shared" si="16"/>
        <v>0</v>
      </c>
      <c r="R79" s="1" t="s">
        <v>273</v>
      </c>
    </row>
    <row r="80" spans="1:16" ht="22.5">
      <c r="A80" s="29" t="s">
        <v>68</v>
      </c>
      <c r="B80" s="32" t="s">
        <v>81</v>
      </c>
      <c r="C80" s="17" t="s">
        <v>232</v>
      </c>
      <c r="D80" s="22">
        <f>F80*1.5</f>
        <v>240</v>
      </c>
      <c r="E80" s="22">
        <f>D80-F80</f>
        <v>80</v>
      </c>
      <c r="F80" s="17">
        <v>160</v>
      </c>
      <c r="G80" s="17">
        <v>150</v>
      </c>
      <c r="H80" s="32"/>
      <c r="I80" s="17"/>
      <c r="J80" s="23"/>
      <c r="K80" s="34">
        <v>10</v>
      </c>
      <c r="L80" s="34">
        <v>48</v>
      </c>
      <c r="M80" s="34">
        <v>44</v>
      </c>
      <c r="N80" s="23">
        <v>32</v>
      </c>
      <c r="O80" s="23">
        <v>26</v>
      </c>
      <c r="P80" s="23"/>
    </row>
    <row r="81" spans="1:16" ht="22.5">
      <c r="A81" s="45" t="s">
        <v>192</v>
      </c>
      <c r="B81" s="46" t="s">
        <v>186</v>
      </c>
      <c r="C81" s="47"/>
      <c r="D81" s="48">
        <f>D82+D83</f>
        <v>216</v>
      </c>
      <c r="E81" s="48"/>
      <c r="F81" s="48">
        <f aca="true" t="shared" si="17" ref="F81:P81">F82+F83</f>
        <v>216</v>
      </c>
      <c r="G81" s="49">
        <f t="shared" si="17"/>
        <v>0</v>
      </c>
      <c r="H81" s="49">
        <f t="shared" si="17"/>
        <v>0</v>
      </c>
      <c r="I81" s="49">
        <f t="shared" si="17"/>
        <v>0</v>
      </c>
      <c r="J81" s="49">
        <f t="shared" si="17"/>
        <v>0</v>
      </c>
      <c r="K81" s="49">
        <f t="shared" si="17"/>
        <v>0</v>
      </c>
      <c r="L81" s="49">
        <f t="shared" si="17"/>
        <v>0</v>
      </c>
      <c r="M81" s="49">
        <f t="shared" si="17"/>
        <v>0</v>
      </c>
      <c r="N81" s="49">
        <f t="shared" si="17"/>
        <v>108</v>
      </c>
      <c r="O81" s="49">
        <f t="shared" si="17"/>
        <v>108</v>
      </c>
      <c r="P81" s="49">
        <f t="shared" si="17"/>
        <v>0</v>
      </c>
    </row>
    <row r="82" spans="1:16" ht="11.25">
      <c r="A82" s="29" t="s">
        <v>193</v>
      </c>
      <c r="B82" s="32" t="s">
        <v>209</v>
      </c>
      <c r="C82" s="17" t="s">
        <v>233</v>
      </c>
      <c r="D82" s="19">
        <f>I82+J82+K82+L82+M82+N82+O82+P82</f>
        <v>36</v>
      </c>
      <c r="E82" s="19"/>
      <c r="F82" s="19">
        <f>K82+L82+M82+N82+O82+P82</f>
        <v>36</v>
      </c>
      <c r="G82" s="17"/>
      <c r="H82" s="32"/>
      <c r="I82" s="17"/>
      <c r="J82" s="23"/>
      <c r="K82" s="34"/>
      <c r="L82" s="34"/>
      <c r="M82" s="34"/>
      <c r="N82" s="23">
        <v>36</v>
      </c>
      <c r="O82" s="23"/>
      <c r="P82" s="23"/>
    </row>
    <row r="83" spans="1:16" ht="11.25">
      <c r="A83" s="29" t="s">
        <v>196</v>
      </c>
      <c r="B83" s="32" t="s">
        <v>197</v>
      </c>
      <c r="C83" s="17" t="s">
        <v>224</v>
      </c>
      <c r="D83" s="19">
        <f>I83+J83+K83+L83+M83+N83+O83+P83</f>
        <v>180</v>
      </c>
      <c r="E83" s="19"/>
      <c r="F83" s="19">
        <f>K83+L83+M83+N83+O83+P83</f>
        <v>180</v>
      </c>
      <c r="G83" s="17"/>
      <c r="H83" s="32"/>
      <c r="I83" s="17"/>
      <c r="J83" s="23"/>
      <c r="K83" s="34"/>
      <c r="L83" s="34"/>
      <c r="M83" s="34"/>
      <c r="N83" s="23">
        <f>36*2</f>
        <v>72</v>
      </c>
      <c r="O83" s="23">
        <f>3*36</f>
        <v>108</v>
      </c>
      <c r="P83" s="23"/>
    </row>
    <row r="84" spans="1:16" ht="48.75" customHeight="1">
      <c r="A84" s="42" t="s">
        <v>69</v>
      </c>
      <c r="B84" s="50" t="s">
        <v>87</v>
      </c>
      <c r="C84" s="51" t="s">
        <v>231</v>
      </c>
      <c r="D84" s="44">
        <f aca="true" t="shared" si="18" ref="D84:P84">D85+D86+D89</f>
        <v>456</v>
      </c>
      <c r="E84" s="44">
        <f t="shared" si="18"/>
        <v>80</v>
      </c>
      <c r="F84" s="44">
        <f t="shared" si="18"/>
        <v>376</v>
      </c>
      <c r="G84" s="44">
        <f t="shared" si="18"/>
        <v>32</v>
      </c>
      <c r="H84" s="44">
        <f t="shared" si="18"/>
        <v>0</v>
      </c>
      <c r="I84" s="44">
        <f t="shared" si="18"/>
        <v>0</v>
      </c>
      <c r="J84" s="44">
        <f t="shared" si="18"/>
        <v>0</v>
      </c>
      <c r="K84" s="44">
        <f t="shared" si="18"/>
        <v>0</v>
      </c>
      <c r="L84" s="44">
        <f t="shared" si="18"/>
        <v>78</v>
      </c>
      <c r="M84" s="44">
        <f t="shared" si="18"/>
        <v>82</v>
      </c>
      <c r="N84" s="44">
        <f t="shared" si="18"/>
        <v>176</v>
      </c>
      <c r="O84" s="44">
        <f t="shared" si="18"/>
        <v>13</v>
      </c>
      <c r="P84" s="44">
        <f t="shared" si="18"/>
        <v>27</v>
      </c>
    </row>
    <row r="85" spans="1:16" ht="34.5">
      <c r="A85" s="29" t="s">
        <v>70</v>
      </c>
      <c r="B85" s="32" t="s">
        <v>88</v>
      </c>
      <c r="C85" s="17" t="s">
        <v>232</v>
      </c>
      <c r="D85" s="22">
        <f>F85*1.5</f>
        <v>240</v>
      </c>
      <c r="E85" s="19">
        <f>D85-F85</f>
        <v>80</v>
      </c>
      <c r="F85" s="17">
        <v>160</v>
      </c>
      <c r="G85" s="14">
        <v>32</v>
      </c>
      <c r="H85" s="17"/>
      <c r="I85" s="17"/>
      <c r="J85" s="23"/>
      <c r="K85" s="23"/>
      <c r="L85" s="34">
        <v>42</v>
      </c>
      <c r="M85" s="34">
        <v>46</v>
      </c>
      <c r="N85" s="23">
        <v>32</v>
      </c>
      <c r="O85" s="23">
        <v>13</v>
      </c>
      <c r="P85" s="23">
        <v>27</v>
      </c>
    </row>
    <row r="86" spans="1:16" ht="11.25">
      <c r="A86" s="45" t="s">
        <v>180</v>
      </c>
      <c r="B86" s="46" t="s">
        <v>162</v>
      </c>
      <c r="C86" s="47"/>
      <c r="D86" s="48">
        <f>D87+D88</f>
        <v>72</v>
      </c>
      <c r="E86" s="48"/>
      <c r="F86" s="48">
        <f>F87+F88</f>
        <v>72</v>
      </c>
      <c r="G86" s="48"/>
      <c r="H86" s="47"/>
      <c r="I86" s="47"/>
      <c r="J86" s="49"/>
      <c r="K86" s="49">
        <f aca="true" t="shared" si="19" ref="K86:P86">K87+K88</f>
        <v>0</v>
      </c>
      <c r="L86" s="49">
        <f t="shared" si="19"/>
        <v>36</v>
      </c>
      <c r="M86" s="49">
        <f t="shared" si="19"/>
        <v>0</v>
      </c>
      <c r="N86" s="49">
        <f t="shared" si="19"/>
        <v>36</v>
      </c>
      <c r="O86" s="49">
        <f t="shared" si="19"/>
        <v>0</v>
      </c>
      <c r="P86" s="49">
        <f t="shared" si="19"/>
        <v>0</v>
      </c>
    </row>
    <row r="87" spans="1:16" ht="22.5">
      <c r="A87" s="29" t="s">
        <v>181</v>
      </c>
      <c r="B87" s="32" t="s">
        <v>182</v>
      </c>
      <c r="C87" s="17" t="s">
        <v>233</v>
      </c>
      <c r="D87" s="22">
        <f>K87+L87+M87+N87+O87+P87</f>
        <v>36</v>
      </c>
      <c r="E87" s="19"/>
      <c r="F87" s="22">
        <f>K87+L87+M87+N87+O87+P87</f>
        <v>36</v>
      </c>
      <c r="G87" s="14"/>
      <c r="H87" s="17"/>
      <c r="I87" s="17"/>
      <c r="J87" s="23"/>
      <c r="K87" s="23"/>
      <c r="L87" s="34">
        <v>36</v>
      </c>
      <c r="M87" s="34"/>
      <c r="N87" s="23"/>
      <c r="O87" s="23"/>
      <c r="P87" s="23"/>
    </row>
    <row r="88" spans="1:16" ht="11.25">
      <c r="A88" s="29" t="s">
        <v>183</v>
      </c>
      <c r="B88" s="32" t="s">
        <v>184</v>
      </c>
      <c r="C88" s="17" t="s">
        <v>233</v>
      </c>
      <c r="D88" s="22">
        <f>K88+L88+M88+N88+O88+P88</f>
        <v>36</v>
      </c>
      <c r="E88" s="19"/>
      <c r="F88" s="22">
        <f>M88+N88+O88+P88</f>
        <v>36</v>
      </c>
      <c r="G88" s="14"/>
      <c r="H88" s="17"/>
      <c r="I88" s="17"/>
      <c r="J88" s="23"/>
      <c r="K88" s="23"/>
      <c r="L88" s="34"/>
      <c r="M88" s="34"/>
      <c r="N88" s="23">
        <v>36</v>
      </c>
      <c r="O88" s="23"/>
      <c r="P88" s="23"/>
    </row>
    <row r="89" spans="1:16" ht="22.5">
      <c r="A89" s="45" t="s">
        <v>185</v>
      </c>
      <c r="B89" s="46" t="s">
        <v>186</v>
      </c>
      <c r="C89" s="47"/>
      <c r="D89" s="48">
        <f>D90+D91</f>
        <v>144</v>
      </c>
      <c r="E89" s="48"/>
      <c r="F89" s="47">
        <f>F90+F91</f>
        <v>144</v>
      </c>
      <c r="G89" s="48"/>
      <c r="H89" s="47"/>
      <c r="I89" s="47"/>
      <c r="J89" s="49"/>
      <c r="K89" s="49">
        <f aca="true" t="shared" si="20" ref="K89:P89">K90+K91</f>
        <v>0</v>
      </c>
      <c r="L89" s="49">
        <f t="shared" si="20"/>
        <v>0</v>
      </c>
      <c r="M89" s="49">
        <f t="shared" si="20"/>
        <v>36</v>
      </c>
      <c r="N89" s="49">
        <f t="shared" si="20"/>
        <v>108</v>
      </c>
      <c r="O89" s="49">
        <f t="shared" si="20"/>
        <v>0</v>
      </c>
      <c r="P89" s="49">
        <f t="shared" si="20"/>
        <v>0</v>
      </c>
    </row>
    <row r="90" spans="1:16" ht="11.25">
      <c r="A90" s="29" t="s">
        <v>187</v>
      </c>
      <c r="B90" s="32" t="s">
        <v>195</v>
      </c>
      <c r="C90" s="17" t="s">
        <v>233</v>
      </c>
      <c r="D90" s="22">
        <f>M90</f>
        <v>36</v>
      </c>
      <c r="E90" s="19"/>
      <c r="F90" s="17">
        <f>M90</f>
        <v>36</v>
      </c>
      <c r="G90" s="14"/>
      <c r="H90" s="17"/>
      <c r="I90" s="17"/>
      <c r="J90" s="23"/>
      <c r="K90" s="23"/>
      <c r="L90" s="34"/>
      <c r="M90" s="34">
        <v>36</v>
      </c>
      <c r="N90" s="23"/>
      <c r="O90" s="23"/>
      <c r="P90" s="23"/>
    </row>
    <row r="91" spans="1:16" ht="11.25">
      <c r="A91" s="29" t="s">
        <v>194</v>
      </c>
      <c r="B91" s="32" t="s">
        <v>188</v>
      </c>
      <c r="C91" s="17" t="s">
        <v>233</v>
      </c>
      <c r="D91" s="22">
        <f>N91</f>
        <v>108</v>
      </c>
      <c r="E91" s="19"/>
      <c r="F91" s="17">
        <f>N91</f>
        <v>108</v>
      </c>
      <c r="G91" s="14"/>
      <c r="H91" s="17"/>
      <c r="I91" s="17"/>
      <c r="J91" s="23"/>
      <c r="K91" s="23"/>
      <c r="L91" s="34"/>
      <c r="M91" s="34"/>
      <c r="N91" s="23">
        <f>36*3</f>
        <v>108</v>
      </c>
      <c r="O91" s="23"/>
      <c r="P91" s="23"/>
    </row>
    <row r="92" spans="1:16" ht="22.5">
      <c r="A92" s="42" t="s">
        <v>71</v>
      </c>
      <c r="B92" s="43" t="s">
        <v>89</v>
      </c>
      <c r="C92" s="51" t="s">
        <v>231</v>
      </c>
      <c r="D92" s="44">
        <f aca="true" t="shared" si="21" ref="D92:P92">D93+D94</f>
        <v>282</v>
      </c>
      <c r="E92" s="44">
        <f t="shared" si="21"/>
        <v>70</v>
      </c>
      <c r="F92" s="44">
        <f t="shared" si="21"/>
        <v>212</v>
      </c>
      <c r="G92" s="44">
        <f t="shared" si="21"/>
        <v>32</v>
      </c>
      <c r="H92" s="44">
        <f t="shared" si="21"/>
        <v>1</v>
      </c>
      <c r="I92" s="44">
        <f t="shared" si="21"/>
        <v>0</v>
      </c>
      <c r="J92" s="44">
        <f t="shared" si="21"/>
        <v>0</v>
      </c>
      <c r="K92" s="44">
        <f t="shared" si="21"/>
        <v>63</v>
      </c>
      <c r="L92" s="44">
        <f t="shared" si="21"/>
        <v>83</v>
      </c>
      <c r="M92" s="44">
        <f t="shared" si="21"/>
        <v>32</v>
      </c>
      <c r="N92" s="44">
        <f t="shared" si="21"/>
        <v>34</v>
      </c>
      <c r="O92" s="44">
        <f t="shared" si="21"/>
        <v>0</v>
      </c>
      <c r="P92" s="44">
        <f t="shared" si="21"/>
        <v>0</v>
      </c>
    </row>
    <row r="93" spans="1:16" ht="34.5">
      <c r="A93" s="29" t="s">
        <v>92</v>
      </c>
      <c r="B93" s="32" t="s">
        <v>90</v>
      </c>
      <c r="C93" s="17" t="s">
        <v>227</v>
      </c>
      <c r="D93" s="22">
        <f>F93*1.5</f>
        <v>210</v>
      </c>
      <c r="E93" s="19">
        <f>D93-F93</f>
        <v>70</v>
      </c>
      <c r="F93" s="17">
        <v>140</v>
      </c>
      <c r="G93" s="14">
        <v>32</v>
      </c>
      <c r="H93" s="17">
        <v>1</v>
      </c>
      <c r="I93" s="17"/>
      <c r="J93" s="23"/>
      <c r="K93" s="34">
        <v>27</v>
      </c>
      <c r="L93" s="34">
        <v>47</v>
      </c>
      <c r="M93" s="23">
        <v>32</v>
      </c>
      <c r="N93" s="23">
        <v>34</v>
      </c>
      <c r="O93" s="23"/>
      <c r="P93" s="23"/>
    </row>
    <row r="94" spans="1:16" ht="22.5">
      <c r="A94" s="45" t="s">
        <v>189</v>
      </c>
      <c r="B94" s="46" t="s">
        <v>186</v>
      </c>
      <c r="C94" s="47"/>
      <c r="D94" s="48">
        <f>D95</f>
        <v>72</v>
      </c>
      <c r="E94" s="48"/>
      <c r="F94" s="49">
        <f aca="true" t="shared" si="22" ref="F94:P94">F95</f>
        <v>72</v>
      </c>
      <c r="G94" s="49">
        <f t="shared" si="22"/>
        <v>0</v>
      </c>
      <c r="H94" s="49">
        <f t="shared" si="22"/>
        <v>0</v>
      </c>
      <c r="I94" s="49">
        <f t="shared" si="22"/>
        <v>0</v>
      </c>
      <c r="J94" s="49">
        <f t="shared" si="22"/>
        <v>0</v>
      </c>
      <c r="K94" s="49">
        <f t="shared" si="22"/>
        <v>36</v>
      </c>
      <c r="L94" s="49">
        <f t="shared" si="22"/>
        <v>36</v>
      </c>
      <c r="M94" s="49">
        <f t="shared" si="22"/>
        <v>0</v>
      </c>
      <c r="N94" s="49">
        <f t="shared" si="22"/>
        <v>0</v>
      </c>
      <c r="O94" s="49">
        <f t="shared" si="22"/>
        <v>0</v>
      </c>
      <c r="P94" s="49">
        <f t="shared" si="22"/>
        <v>0</v>
      </c>
    </row>
    <row r="95" spans="1:16" ht="11.25">
      <c r="A95" s="11" t="s">
        <v>190</v>
      </c>
      <c r="B95" s="32" t="s">
        <v>191</v>
      </c>
      <c r="C95" s="17" t="s">
        <v>233</v>
      </c>
      <c r="D95" s="22">
        <f>K95+L95</f>
        <v>72</v>
      </c>
      <c r="E95" s="19"/>
      <c r="F95" s="17">
        <f>K95+L95</f>
        <v>72</v>
      </c>
      <c r="G95" s="14"/>
      <c r="H95" s="17"/>
      <c r="I95" s="17"/>
      <c r="J95" s="23"/>
      <c r="K95" s="34">
        <v>36</v>
      </c>
      <c r="L95" s="34">
        <v>36</v>
      </c>
      <c r="M95" s="23"/>
      <c r="N95" s="23"/>
      <c r="O95" s="23"/>
      <c r="P95" s="23"/>
    </row>
    <row r="96" spans="1:17" ht="11.25">
      <c r="A96" s="52"/>
      <c r="B96" s="53" t="s">
        <v>198</v>
      </c>
      <c r="C96" s="54"/>
      <c r="D96" s="33">
        <f>D19+D37+D53+D56</f>
        <v>7740</v>
      </c>
      <c r="E96" s="33">
        <f>E19+E37+E53+E56</f>
        <v>2412</v>
      </c>
      <c r="F96" s="33">
        <f>F19+F37+F53+F56</f>
        <v>5328</v>
      </c>
      <c r="G96" s="33">
        <f>G19+G37+G53+G56</f>
        <v>2029</v>
      </c>
      <c r="H96" s="41"/>
      <c r="I96" s="55">
        <f aca="true" t="shared" si="23" ref="I96:P96">I19+I37+I53+I56</f>
        <v>612</v>
      </c>
      <c r="J96" s="55">
        <f t="shared" si="23"/>
        <v>792</v>
      </c>
      <c r="K96" s="55">
        <f t="shared" si="23"/>
        <v>576</v>
      </c>
      <c r="L96" s="55">
        <f t="shared" si="23"/>
        <v>864</v>
      </c>
      <c r="M96" s="55">
        <f t="shared" si="23"/>
        <v>576</v>
      </c>
      <c r="N96" s="55">
        <f t="shared" si="23"/>
        <v>828</v>
      </c>
      <c r="O96" s="55">
        <f t="shared" si="23"/>
        <v>576</v>
      </c>
      <c r="P96" s="55">
        <f t="shared" si="23"/>
        <v>504</v>
      </c>
      <c r="Q96" s="69"/>
    </row>
    <row r="97" spans="1:16" ht="11.25">
      <c r="A97" s="11"/>
      <c r="B97" s="12"/>
      <c r="C97" s="13"/>
      <c r="D97" s="14"/>
      <c r="E97" s="14"/>
      <c r="F97" s="14"/>
      <c r="G97" s="14"/>
      <c r="H97" s="12"/>
      <c r="I97" s="15">
        <f>I96/17</f>
        <v>36</v>
      </c>
      <c r="J97" s="15">
        <f>J96/22</f>
        <v>36</v>
      </c>
      <c r="K97" s="15">
        <f>K96/16</f>
        <v>36</v>
      </c>
      <c r="L97" s="15">
        <f>L96/24</f>
        <v>36</v>
      </c>
      <c r="M97" s="15">
        <f>M96/16</f>
        <v>36</v>
      </c>
      <c r="N97" s="15">
        <f>N96/23</f>
        <v>36</v>
      </c>
      <c r="O97" s="15">
        <f>O96/16</f>
        <v>36</v>
      </c>
      <c r="P97" s="15">
        <f>P96/14</f>
        <v>36</v>
      </c>
    </row>
    <row r="98" spans="1:16" ht="11.25">
      <c r="A98" s="11"/>
      <c r="B98" s="32" t="s">
        <v>137</v>
      </c>
      <c r="C98" s="17"/>
      <c r="D98" s="14"/>
      <c r="E98" s="14"/>
      <c r="F98" s="14">
        <v>35</v>
      </c>
      <c r="G98" s="14"/>
      <c r="H98" s="14"/>
      <c r="I98" s="18"/>
      <c r="J98" s="18"/>
      <c r="K98" s="19"/>
      <c r="L98" s="19"/>
      <c r="M98" s="19"/>
      <c r="N98" s="14">
        <v>35</v>
      </c>
      <c r="O98" s="19"/>
      <c r="P98" s="19"/>
    </row>
    <row r="99" spans="1:16" ht="11.25">
      <c r="A99" s="71" t="s">
        <v>271</v>
      </c>
      <c r="B99" s="32" t="s">
        <v>272</v>
      </c>
      <c r="C99" s="17"/>
      <c r="D99" s="14"/>
      <c r="E99" s="14"/>
      <c r="F99" s="14">
        <v>32</v>
      </c>
      <c r="G99" s="14"/>
      <c r="H99" s="14"/>
      <c r="I99" s="18"/>
      <c r="J99" s="18"/>
      <c r="K99" s="19"/>
      <c r="L99" s="19"/>
      <c r="M99" s="19"/>
      <c r="N99" s="14"/>
      <c r="O99" s="19"/>
      <c r="P99" s="19"/>
    </row>
    <row r="100" spans="1:16" ht="11.25">
      <c r="A100" s="20" t="s">
        <v>199</v>
      </c>
      <c r="B100" s="72" t="s">
        <v>46</v>
      </c>
      <c r="C100" s="21"/>
      <c r="D100" s="22"/>
      <c r="E100" s="22"/>
      <c r="F100" s="13"/>
      <c r="G100" s="13"/>
      <c r="H100" s="12"/>
      <c r="I100" s="13"/>
      <c r="J100" s="23"/>
      <c r="K100" s="23"/>
      <c r="L100" s="23"/>
      <c r="M100" s="23"/>
      <c r="N100" s="23"/>
      <c r="O100" s="23"/>
      <c r="P100" s="23" t="s">
        <v>200</v>
      </c>
    </row>
    <row r="101" spans="1:16" ht="13.5" customHeight="1">
      <c r="A101" s="20" t="s">
        <v>201</v>
      </c>
      <c r="B101" s="32" t="s">
        <v>165</v>
      </c>
      <c r="C101" s="17"/>
      <c r="D101" s="14"/>
      <c r="E101" s="14"/>
      <c r="F101" s="14"/>
      <c r="G101" s="14"/>
      <c r="H101" s="14"/>
      <c r="I101" s="18"/>
      <c r="J101" s="18"/>
      <c r="K101" s="19"/>
      <c r="L101" s="19"/>
      <c r="M101" s="19"/>
      <c r="N101" s="14"/>
      <c r="O101" s="19"/>
      <c r="P101" s="19" t="s">
        <v>202</v>
      </c>
    </row>
    <row r="102" spans="1:16" ht="12.75">
      <c r="A102" s="135" t="s">
        <v>203</v>
      </c>
      <c r="B102" s="136"/>
      <c r="C102" s="136"/>
      <c r="D102" s="136"/>
      <c r="E102" s="137"/>
      <c r="F102" s="126" t="s">
        <v>174</v>
      </c>
      <c r="G102" s="118" t="s">
        <v>204</v>
      </c>
      <c r="H102" s="119"/>
      <c r="I102" s="18">
        <v>612</v>
      </c>
      <c r="J102" s="18">
        <v>792</v>
      </c>
      <c r="K102" s="19">
        <v>540</v>
      </c>
      <c r="L102" s="19">
        <v>792</v>
      </c>
      <c r="M102" s="19">
        <v>540</v>
      </c>
      <c r="N102" s="14">
        <v>576</v>
      </c>
      <c r="O102" s="19">
        <v>468</v>
      </c>
      <c r="P102" s="19">
        <v>504</v>
      </c>
    </row>
    <row r="103" spans="1:16" ht="12.75">
      <c r="A103" s="129"/>
      <c r="B103" s="130"/>
      <c r="C103" s="130"/>
      <c r="D103" s="130"/>
      <c r="E103" s="131"/>
      <c r="F103" s="127"/>
      <c r="G103" s="118" t="s">
        <v>205</v>
      </c>
      <c r="H103" s="119"/>
      <c r="I103" s="18">
        <f aca="true" t="shared" si="24" ref="I103:P103">I86</f>
        <v>0</v>
      </c>
      <c r="J103" s="18">
        <f t="shared" si="24"/>
        <v>0</v>
      </c>
      <c r="K103" s="18">
        <f t="shared" si="24"/>
        <v>0</v>
      </c>
      <c r="L103" s="18">
        <f t="shared" si="24"/>
        <v>36</v>
      </c>
      <c r="M103" s="18">
        <f t="shared" si="24"/>
        <v>0</v>
      </c>
      <c r="N103" s="18">
        <f t="shared" si="24"/>
        <v>36</v>
      </c>
      <c r="O103" s="18">
        <f t="shared" si="24"/>
        <v>0</v>
      </c>
      <c r="P103" s="18">
        <f t="shared" si="24"/>
        <v>0</v>
      </c>
    </row>
    <row r="104" spans="1:16" ht="12.75">
      <c r="A104" s="132" t="s">
        <v>269</v>
      </c>
      <c r="B104" s="133"/>
      <c r="C104" s="133"/>
      <c r="D104" s="133"/>
      <c r="E104" s="134"/>
      <c r="F104" s="127"/>
      <c r="G104" s="118" t="s">
        <v>212</v>
      </c>
      <c r="H104" s="119"/>
      <c r="I104" s="18">
        <f aca="true" t="shared" si="25" ref="I104:O104">I81+I89+I94</f>
        <v>0</v>
      </c>
      <c r="J104" s="18">
        <f t="shared" si="25"/>
        <v>0</v>
      </c>
      <c r="K104" s="18">
        <f t="shared" si="25"/>
        <v>36</v>
      </c>
      <c r="L104" s="18">
        <f t="shared" si="25"/>
        <v>36</v>
      </c>
      <c r="M104" s="18">
        <f t="shared" si="25"/>
        <v>36</v>
      </c>
      <c r="N104" s="18">
        <f t="shared" si="25"/>
        <v>216</v>
      </c>
      <c r="O104" s="18">
        <f t="shared" si="25"/>
        <v>108</v>
      </c>
      <c r="P104" s="19"/>
    </row>
    <row r="105" spans="1:16" ht="12.75">
      <c r="A105" s="116" t="s">
        <v>267</v>
      </c>
      <c r="B105" s="97"/>
      <c r="C105" s="97"/>
      <c r="D105" s="97"/>
      <c r="E105" s="117"/>
      <c r="F105" s="127"/>
      <c r="G105" s="118" t="s">
        <v>211</v>
      </c>
      <c r="H105" s="119"/>
      <c r="I105" s="18"/>
      <c r="J105" s="18"/>
      <c r="K105" s="19"/>
      <c r="L105" s="19"/>
      <c r="M105" s="19"/>
      <c r="N105" s="14"/>
      <c r="O105" s="19"/>
      <c r="P105" s="19">
        <v>144</v>
      </c>
    </row>
    <row r="106" spans="1:16" ht="23.25" customHeight="1">
      <c r="A106" s="116" t="s">
        <v>268</v>
      </c>
      <c r="B106" s="97"/>
      <c r="C106" s="97"/>
      <c r="D106" s="97"/>
      <c r="E106" s="117"/>
      <c r="F106" s="127"/>
      <c r="G106" s="118" t="s">
        <v>206</v>
      </c>
      <c r="H106" s="119"/>
      <c r="I106" s="18">
        <v>1</v>
      </c>
      <c r="J106" s="18">
        <v>3</v>
      </c>
      <c r="K106" s="19">
        <v>2</v>
      </c>
      <c r="L106" s="19">
        <v>2</v>
      </c>
      <c r="M106" s="19">
        <v>2</v>
      </c>
      <c r="N106" s="14">
        <v>3</v>
      </c>
      <c r="O106" s="19">
        <v>2</v>
      </c>
      <c r="P106" s="19">
        <v>1</v>
      </c>
    </row>
    <row r="107" spans="1:16" s="2" customFormat="1" ht="12.75">
      <c r="A107" s="116"/>
      <c r="B107" s="97"/>
      <c r="C107" s="97"/>
      <c r="D107" s="97"/>
      <c r="E107" s="117"/>
      <c r="F107" s="127"/>
      <c r="G107" s="118" t="s">
        <v>207</v>
      </c>
      <c r="H107" s="119"/>
      <c r="I107" s="18">
        <v>2</v>
      </c>
      <c r="J107" s="18">
        <v>8</v>
      </c>
      <c r="K107" s="19">
        <v>4</v>
      </c>
      <c r="L107" s="19">
        <v>6</v>
      </c>
      <c r="M107" s="19">
        <v>2</v>
      </c>
      <c r="N107" s="14">
        <v>8</v>
      </c>
      <c r="O107" s="19">
        <v>3</v>
      </c>
      <c r="P107" s="19">
        <v>7</v>
      </c>
    </row>
    <row r="108" spans="1:16" ht="12.75">
      <c r="A108" s="120"/>
      <c r="B108" s="121"/>
      <c r="C108" s="121"/>
      <c r="D108" s="121"/>
      <c r="E108" s="122"/>
      <c r="F108" s="128"/>
      <c r="G108" s="123" t="s">
        <v>208</v>
      </c>
      <c r="H108" s="124"/>
      <c r="I108" s="17"/>
      <c r="J108" s="23"/>
      <c r="K108" s="23"/>
      <c r="L108" s="23"/>
      <c r="M108" s="23"/>
      <c r="N108" s="23"/>
      <c r="O108" s="23"/>
      <c r="P108" s="23"/>
    </row>
    <row r="109" spans="1:16" ht="37.5" customHeight="1" thickBot="1">
      <c r="A109" s="56"/>
      <c r="B109" s="57"/>
      <c r="C109" s="58"/>
      <c r="D109" s="58"/>
      <c r="E109" s="59"/>
      <c r="F109" s="59"/>
      <c r="G109" s="59"/>
      <c r="H109" s="58"/>
      <c r="I109" s="58"/>
      <c r="J109" s="58"/>
      <c r="K109" s="58"/>
      <c r="L109" s="58"/>
      <c r="M109" s="58"/>
      <c r="N109" s="58"/>
      <c r="O109" s="58"/>
      <c r="P109" s="58"/>
    </row>
    <row r="110" spans="1:16" ht="13.5" thickBot="1">
      <c r="A110" s="110" t="s">
        <v>210</v>
      </c>
      <c r="B110" s="111"/>
      <c r="C110" s="111"/>
      <c r="D110" s="111"/>
      <c r="E110" s="111"/>
      <c r="F110" s="112"/>
      <c r="G110" s="6"/>
      <c r="H110" s="6"/>
      <c r="I110" s="6"/>
      <c r="J110" s="6"/>
      <c r="K110" s="6"/>
      <c r="L110" s="6"/>
      <c r="M110" s="6"/>
      <c r="N110" s="6"/>
      <c r="O110" s="6"/>
      <c r="P110" s="6"/>
    </row>
    <row r="111" spans="1:16" ht="12.75">
      <c r="A111" s="113" t="s">
        <v>0</v>
      </c>
      <c r="B111" s="114"/>
      <c r="C111" s="114"/>
      <c r="D111" s="114"/>
      <c r="E111" s="114"/>
      <c r="F111" s="115"/>
      <c r="G111" s="6"/>
      <c r="H111" s="6"/>
      <c r="I111" s="6"/>
      <c r="J111" s="6"/>
      <c r="K111" s="6"/>
      <c r="L111" s="6"/>
      <c r="M111" s="6"/>
      <c r="N111" s="6"/>
      <c r="O111" s="6"/>
      <c r="P111" s="6"/>
    </row>
    <row r="112" spans="1:16" ht="12.75">
      <c r="A112" s="107" t="s">
        <v>101</v>
      </c>
      <c r="B112" s="108"/>
      <c r="C112" s="108"/>
      <c r="D112" s="108"/>
      <c r="E112" s="108"/>
      <c r="F112" s="109"/>
      <c r="G112" s="6"/>
      <c r="H112" s="6"/>
      <c r="I112" s="6"/>
      <c r="J112" s="6"/>
      <c r="K112" s="6"/>
      <c r="L112" s="6"/>
      <c r="M112" s="6"/>
      <c r="N112" s="6"/>
      <c r="O112" s="6"/>
      <c r="P112" s="6"/>
    </row>
    <row r="113" spans="1:16" ht="12.75">
      <c r="A113" s="101" t="s">
        <v>102</v>
      </c>
      <c r="B113" s="102"/>
      <c r="C113" s="102"/>
      <c r="D113" s="102"/>
      <c r="E113" s="102"/>
      <c r="F113" s="103"/>
      <c r="G113" s="6"/>
      <c r="H113" s="6"/>
      <c r="I113" s="6"/>
      <c r="J113" s="6"/>
      <c r="K113" s="6"/>
      <c r="L113" s="6"/>
      <c r="M113" s="6"/>
      <c r="N113" s="6"/>
      <c r="O113" s="6"/>
      <c r="P113" s="6"/>
    </row>
    <row r="114" spans="1:16" ht="12.75">
      <c r="A114" s="101" t="s">
        <v>103</v>
      </c>
      <c r="B114" s="102"/>
      <c r="C114" s="102"/>
      <c r="D114" s="102"/>
      <c r="E114" s="102"/>
      <c r="F114" s="103"/>
      <c r="G114" s="6"/>
      <c r="H114" s="6"/>
      <c r="I114" s="6"/>
      <c r="J114" s="6"/>
      <c r="K114" s="6"/>
      <c r="L114" s="6"/>
      <c r="M114" s="6"/>
      <c r="N114" s="6"/>
      <c r="O114" s="6"/>
      <c r="P114" s="6"/>
    </row>
    <row r="115" spans="1:16" ht="12.75">
      <c r="A115" s="101" t="s">
        <v>95</v>
      </c>
      <c r="B115" s="102"/>
      <c r="C115" s="102"/>
      <c r="D115" s="102"/>
      <c r="E115" s="102"/>
      <c r="F115" s="103"/>
      <c r="G115" s="6"/>
      <c r="H115" s="6"/>
      <c r="I115" s="6"/>
      <c r="J115" s="6"/>
      <c r="K115" s="6"/>
      <c r="L115" s="6"/>
      <c r="M115" s="6"/>
      <c r="N115" s="6"/>
      <c r="O115" s="6"/>
      <c r="P115" s="6"/>
    </row>
    <row r="116" spans="1:16" ht="12.75">
      <c r="A116" s="101" t="s">
        <v>96</v>
      </c>
      <c r="B116" s="102"/>
      <c r="C116" s="102"/>
      <c r="D116" s="102"/>
      <c r="E116" s="102"/>
      <c r="F116" s="103"/>
      <c r="G116" s="6"/>
      <c r="H116" s="6"/>
      <c r="I116" s="6"/>
      <c r="J116" s="6"/>
      <c r="K116" s="6"/>
      <c r="L116" s="6"/>
      <c r="M116" s="6"/>
      <c r="N116" s="6"/>
      <c r="O116" s="6"/>
      <c r="P116" s="6"/>
    </row>
    <row r="117" spans="1:16" ht="12.75">
      <c r="A117" s="107" t="s">
        <v>94</v>
      </c>
      <c r="B117" s="108"/>
      <c r="C117" s="108"/>
      <c r="D117" s="108"/>
      <c r="E117" s="108"/>
      <c r="F117" s="109"/>
      <c r="G117" s="6"/>
      <c r="H117" s="6"/>
      <c r="I117" s="6"/>
      <c r="J117" s="6"/>
      <c r="K117" s="6"/>
      <c r="L117" s="6"/>
      <c r="M117" s="6"/>
      <c r="N117" s="6"/>
      <c r="O117" s="6"/>
      <c r="P117" s="6"/>
    </row>
    <row r="118" spans="1:16" ht="12.75">
      <c r="A118" s="101" t="s">
        <v>104</v>
      </c>
      <c r="B118" s="102"/>
      <c r="C118" s="102"/>
      <c r="D118" s="102"/>
      <c r="E118" s="102"/>
      <c r="F118" s="103"/>
      <c r="G118" s="6"/>
      <c r="H118" s="6"/>
      <c r="I118" s="6"/>
      <c r="J118" s="6"/>
      <c r="K118" s="6"/>
      <c r="L118" s="6"/>
      <c r="M118" s="6"/>
      <c r="N118" s="6"/>
      <c r="O118" s="6"/>
      <c r="P118" s="6"/>
    </row>
    <row r="119" spans="1:16" ht="12.75">
      <c r="A119" s="107" t="s">
        <v>97</v>
      </c>
      <c r="B119" s="108"/>
      <c r="C119" s="108"/>
      <c r="D119" s="108"/>
      <c r="E119" s="108"/>
      <c r="F119" s="109"/>
      <c r="G119" s="6"/>
      <c r="H119" s="6"/>
      <c r="I119" s="6"/>
      <c r="J119" s="6"/>
      <c r="K119" s="6"/>
      <c r="L119" s="6"/>
      <c r="M119" s="6"/>
      <c r="N119" s="6"/>
      <c r="O119" s="6"/>
      <c r="P119" s="6"/>
    </row>
    <row r="120" spans="1:16" ht="12.75">
      <c r="A120" s="101" t="s">
        <v>98</v>
      </c>
      <c r="B120" s="102"/>
      <c r="C120" s="102"/>
      <c r="D120" s="102"/>
      <c r="E120" s="102"/>
      <c r="F120" s="103"/>
      <c r="G120" s="6"/>
      <c r="H120" s="6"/>
      <c r="I120" s="6"/>
      <c r="J120" s="6"/>
      <c r="K120" s="6"/>
      <c r="L120" s="6"/>
      <c r="M120" s="6"/>
      <c r="N120" s="6"/>
      <c r="O120" s="6"/>
      <c r="P120" s="6"/>
    </row>
    <row r="121" spans="1:16" ht="12.75">
      <c r="A121" s="101" t="s">
        <v>105</v>
      </c>
      <c r="B121" s="102"/>
      <c r="C121" s="102"/>
      <c r="D121" s="102"/>
      <c r="E121" s="102"/>
      <c r="F121" s="103"/>
      <c r="G121" s="6"/>
      <c r="H121" s="6"/>
      <c r="I121" s="6"/>
      <c r="J121" s="6"/>
      <c r="K121" s="6"/>
      <c r="L121" s="6"/>
      <c r="M121" s="6"/>
      <c r="N121" s="6"/>
      <c r="O121" s="6"/>
      <c r="P121" s="6"/>
    </row>
    <row r="122" spans="1:16" ht="12.75">
      <c r="A122" s="101" t="s">
        <v>106</v>
      </c>
      <c r="B122" s="102"/>
      <c r="C122" s="102"/>
      <c r="D122" s="102"/>
      <c r="E122" s="102"/>
      <c r="F122" s="103"/>
      <c r="G122" s="6"/>
      <c r="H122" s="6"/>
      <c r="I122" s="6"/>
      <c r="J122" s="6"/>
      <c r="K122" s="6"/>
      <c r="L122" s="6"/>
      <c r="M122" s="6"/>
      <c r="N122" s="6"/>
      <c r="O122" s="6"/>
      <c r="P122" s="6"/>
    </row>
    <row r="123" spans="1:16" ht="12.75">
      <c r="A123" s="101" t="s">
        <v>99</v>
      </c>
      <c r="B123" s="102"/>
      <c r="C123" s="102"/>
      <c r="D123" s="102"/>
      <c r="E123" s="102"/>
      <c r="F123" s="103"/>
      <c r="G123" s="6"/>
      <c r="H123" s="6"/>
      <c r="I123" s="6"/>
      <c r="J123" s="6"/>
      <c r="K123" s="6"/>
      <c r="L123" s="6"/>
      <c r="M123" s="6"/>
      <c r="N123" s="6"/>
      <c r="O123" s="6"/>
      <c r="P123" s="6"/>
    </row>
    <row r="124" spans="1:16" ht="12.75">
      <c r="A124" s="104" t="s">
        <v>107</v>
      </c>
      <c r="B124" s="105"/>
      <c r="C124" s="105"/>
      <c r="D124" s="105"/>
      <c r="E124" s="105"/>
      <c r="F124" s="106"/>
      <c r="G124" s="6"/>
      <c r="H124" s="6"/>
      <c r="I124" s="6"/>
      <c r="J124" s="6"/>
      <c r="K124" s="6"/>
      <c r="L124" s="6"/>
      <c r="M124" s="6"/>
      <c r="N124" s="6"/>
      <c r="O124" s="6"/>
      <c r="P124" s="6"/>
    </row>
    <row r="125" spans="1:16" ht="12.75">
      <c r="A125" s="98" t="s">
        <v>265</v>
      </c>
      <c r="B125" s="99"/>
      <c r="C125" s="99"/>
      <c r="D125" s="99"/>
      <c r="E125" s="99"/>
      <c r="F125" s="100"/>
      <c r="G125" s="6"/>
      <c r="H125" s="6"/>
      <c r="I125" s="6"/>
      <c r="J125" s="6"/>
      <c r="K125" s="6"/>
      <c r="L125" s="6"/>
      <c r="M125" s="6"/>
      <c r="N125" s="6"/>
      <c r="O125" s="6"/>
      <c r="P125" s="6"/>
    </row>
    <row r="126" spans="1:16" ht="12.75">
      <c r="A126" s="98" t="s">
        <v>100</v>
      </c>
      <c r="B126" s="99"/>
      <c r="C126" s="99"/>
      <c r="D126" s="99"/>
      <c r="E126" s="99"/>
      <c r="F126" s="100"/>
      <c r="G126" s="6"/>
      <c r="H126" s="6"/>
      <c r="I126" s="6"/>
      <c r="J126" s="6"/>
      <c r="K126" s="6"/>
      <c r="L126" s="6"/>
      <c r="M126" s="6"/>
      <c r="N126" s="6"/>
      <c r="O126" s="6"/>
      <c r="P126" s="6"/>
    </row>
    <row r="127" spans="1:16" ht="12.75">
      <c r="A127" s="101" t="s">
        <v>266</v>
      </c>
      <c r="B127" s="102"/>
      <c r="C127" s="102"/>
      <c r="D127" s="102"/>
      <c r="E127" s="102"/>
      <c r="F127" s="103"/>
      <c r="G127" s="6"/>
      <c r="H127" s="6"/>
      <c r="I127" s="6"/>
      <c r="J127" s="6"/>
      <c r="K127" s="6"/>
      <c r="L127" s="6"/>
      <c r="M127" s="6"/>
      <c r="N127" s="6"/>
      <c r="O127" s="6"/>
      <c r="P127" s="6"/>
    </row>
    <row r="128" spans="1:16" ht="12.75">
      <c r="A128" s="97"/>
      <c r="B128" s="97"/>
      <c r="C128" s="97"/>
      <c r="D128" s="97"/>
      <c r="E128" s="97"/>
      <c r="F128" s="97"/>
      <c r="G128" s="6"/>
      <c r="H128" s="6"/>
      <c r="I128" s="6"/>
      <c r="J128" s="6"/>
      <c r="K128" s="6"/>
      <c r="L128" s="6"/>
      <c r="M128" s="6"/>
      <c r="N128" s="6"/>
      <c r="O128" s="6"/>
      <c r="P128" s="6"/>
    </row>
    <row r="129" spans="1:16" ht="12.75">
      <c r="A129" s="97" t="s">
        <v>108</v>
      </c>
      <c r="B129" s="97"/>
      <c r="C129" s="97"/>
      <c r="D129" s="97"/>
      <c r="E129" s="97"/>
      <c r="F129" s="97"/>
      <c r="G129" s="6"/>
      <c r="H129" s="6"/>
      <c r="I129" s="6"/>
      <c r="J129" s="6"/>
      <c r="K129" s="6"/>
      <c r="L129" s="6"/>
      <c r="M129" s="6"/>
      <c r="N129" s="6"/>
      <c r="O129" s="6"/>
      <c r="P129" s="6"/>
    </row>
    <row r="130" spans="1:16" ht="12.75">
      <c r="A130" s="97" t="s">
        <v>116</v>
      </c>
      <c r="B130" s="97"/>
      <c r="C130" s="97"/>
      <c r="D130" s="97"/>
      <c r="E130" s="97"/>
      <c r="F130" s="97"/>
      <c r="G130" s="6"/>
      <c r="H130" s="6"/>
      <c r="I130" s="6"/>
      <c r="J130" s="6"/>
      <c r="K130" s="6"/>
      <c r="L130" s="6"/>
      <c r="M130" s="6"/>
      <c r="N130" s="6"/>
      <c r="O130" s="6"/>
      <c r="P130" s="6"/>
    </row>
    <row r="131" spans="1:16" ht="10.5">
      <c r="A131" s="24"/>
      <c r="B131" s="24"/>
      <c r="C131" s="62"/>
      <c r="D131" s="24"/>
      <c r="E131" s="24"/>
      <c r="F131" s="24"/>
      <c r="G131" s="6"/>
      <c r="H131" s="6"/>
      <c r="I131" s="6"/>
      <c r="J131" s="6"/>
      <c r="K131" s="6"/>
      <c r="L131" s="6"/>
      <c r="M131" s="6"/>
      <c r="N131" s="6"/>
      <c r="O131" s="6"/>
      <c r="P131" s="6"/>
    </row>
    <row r="132" spans="1:16" ht="12.75">
      <c r="A132" s="97" t="s">
        <v>109</v>
      </c>
      <c r="B132" s="97"/>
      <c r="C132" s="62"/>
      <c r="D132" s="24"/>
      <c r="E132" s="24"/>
      <c r="F132" s="24"/>
      <c r="G132" s="6"/>
      <c r="H132" s="6"/>
      <c r="I132" s="6"/>
      <c r="J132" s="6"/>
      <c r="K132" s="6"/>
      <c r="L132" s="6"/>
      <c r="M132" s="6"/>
      <c r="N132" s="6"/>
      <c r="O132" s="6"/>
      <c r="P132" s="6"/>
    </row>
    <row r="133" spans="1:16" ht="12.75">
      <c r="A133" s="97" t="s">
        <v>136</v>
      </c>
      <c r="B133" s="97"/>
      <c r="C133" s="97"/>
      <c r="D133" s="97"/>
      <c r="E133" s="97"/>
      <c r="F133" s="97"/>
      <c r="G133" s="6"/>
      <c r="H133" s="6"/>
      <c r="I133" s="6"/>
      <c r="J133" s="6"/>
      <c r="K133" s="6"/>
      <c r="L133" s="6"/>
      <c r="M133" s="6"/>
      <c r="N133" s="6"/>
      <c r="O133" s="6"/>
      <c r="P133" s="6"/>
    </row>
    <row r="134" spans="1:16" ht="10.5">
      <c r="A134" s="24"/>
      <c r="B134" s="24"/>
      <c r="C134" s="62"/>
      <c r="D134" s="24"/>
      <c r="E134" s="24"/>
      <c r="F134" s="24"/>
      <c r="G134" s="6"/>
      <c r="H134" s="6"/>
      <c r="I134" s="6"/>
      <c r="J134" s="6"/>
      <c r="K134" s="6"/>
      <c r="L134" s="6"/>
      <c r="M134" s="6"/>
      <c r="N134" s="6"/>
      <c r="O134" s="6"/>
      <c r="P134" s="6"/>
    </row>
    <row r="135" spans="1:6" ht="9.75">
      <c r="A135" s="2"/>
      <c r="B135" s="2"/>
      <c r="C135" s="63"/>
      <c r="D135" s="2"/>
      <c r="E135" s="2"/>
      <c r="F135" s="2"/>
    </row>
    <row r="136" spans="1:6" ht="9.75">
      <c r="A136" s="2"/>
      <c r="B136" s="2"/>
      <c r="C136" s="63"/>
      <c r="D136" s="2"/>
      <c r="E136" s="2"/>
      <c r="F136" s="2"/>
    </row>
    <row r="137" spans="1:6" ht="9.75">
      <c r="A137" s="2"/>
      <c r="B137" s="2"/>
      <c r="C137" s="63"/>
      <c r="D137" s="2"/>
      <c r="E137" s="2"/>
      <c r="F137" s="2"/>
    </row>
    <row r="138" spans="1:6" ht="9.75">
      <c r="A138" s="2"/>
      <c r="B138" s="2"/>
      <c r="C138" s="63"/>
      <c r="D138" s="2"/>
      <c r="E138" s="2"/>
      <c r="F138" s="2"/>
    </row>
    <row r="139" spans="1:6" ht="9.75">
      <c r="A139" s="2"/>
      <c r="B139" s="2"/>
      <c r="C139" s="63"/>
      <c r="D139" s="2"/>
      <c r="E139" s="2"/>
      <c r="F139" s="2"/>
    </row>
    <row r="140" spans="1:6" ht="9.75">
      <c r="A140" s="2"/>
      <c r="B140" s="2"/>
      <c r="C140" s="63"/>
      <c r="D140" s="2"/>
      <c r="E140" s="2"/>
      <c r="F140" s="2"/>
    </row>
    <row r="141" spans="1:6" ht="9.75">
      <c r="A141" s="2"/>
      <c r="B141" s="2"/>
      <c r="C141" s="63"/>
      <c r="D141" s="2"/>
      <c r="E141" s="2"/>
      <c r="F141" s="2"/>
    </row>
    <row r="142" spans="1:6" ht="9.75">
      <c r="A142" s="2"/>
      <c r="B142" s="2"/>
      <c r="C142" s="63"/>
      <c r="D142" s="2"/>
      <c r="E142" s="2"/>
      <c r="F142" s="2"/>
    </row>
    <row r="143" spans="1:6" ht="9.75">
      <c r="A143" s="2"/>
      <c r="B143" s="2"/>
      <c r="C143" s="63"/>
      <c r="D143" s="2"/>
      <c r="E143" s="2"/>
      <c r="F143" s="2"/>
    </row>
    <row r="144" spans="1:6" ht="9.75">
      <c r="A144" s="2"/>
      <c r="B144" s="2"/>
      <c r="C144" s="63"/>
      <c r="D144" s="2"/>
      <c r="E144" s="2"/>
      <c r="F144" s="2"/>
    </row>
    <row r="145" spans="1:6" ht="9.75">
      <c r="A145" s="2"/>
      <c r="B145" s="2"/>
      <c r="C145" s="63"/>
      <c r="D145" s="2"/>
      <c r="E145" s="2"/>
      <c r="F145" s="2"/>
    </row>
    <row r="146" spans="1:6" ht="9.75">
      <c r="A146" s="2"/>
      <c r="B146" s="2"/>
      <c r="C146" s="63"/>
      <c r="D146" s="2"/>
      <c r="E146" s="2"/>
      <c r="F146" s="2"/>
    </row>
    <row r="147" spans="1:6" ht="9.75">
      <c r="A147" s="2"/>
      <c r="B147" s="2"/>
      <c r="C147" s="63"/>
      <c r="D147" s="2"/>
      <c r="E147" s="2"/>
      <c r="F147" s="2"/>
    </row>
    <row r="148" spans="1:6" ht="9.75">
      <c r="A148" s="2"/>
      <c r="B148" s="2"/>
      <c r="C148" s="63"/>
      <c r="D148" s="2"/>
      <c r="E148" s="2"/>
      <c r="F148" s="2"/>
    </row>
    <row r="149" spans="1:6" ht="9.75">
      <c r="A149" s="2"/>
      <c r="B149" s="2"/>
      <c r="C149" s="63"/>
      <c r="D149" s="2"/>
      <c r="E149" s="2"/>
      <c r="F149" s="2"/>
    </row>
    <row r="150" spans="1:6" ht="9.75">
      <c r="A150" s="2"/>
      <c r="B150" s="2"/>
      <c r="C150" s="63"/>
      <c r="D150" s="2"/>
      <c r="E150" s="2"/>
      <c r="F150" s="2"/>
    </row>
    <row r="151" spans="1:6" ht="9.75">
      <c r="A151" s="2"/>
      <c r="B151" s="2"/>
      <c r="C151" s="63"/>
      <c r="D151" s="2"/>
      <c r="E151" s="2"/>
      <c r="F151" s="2"/>
    </row>
    <row r="152" spans="1:6" ht="9.75">
      <c r="A152" s="2"/>
      <c r="B152" s="2"/>
      <c r="C152" s="63"/>
      <c r="D152" s="2"/>
      <c r="E152" s="2"/>
      <c r="F152" s="2"/>
    </row>
    <row r="153" spans="1:6" ht="9.75">
      <c r="A153" s="2"/>
      <c r="B153" s="2"/>
      <c r="C153" s="63"/>
      <c r="D153" s="2"/>
      <c r="E153" s="2"/>
      <c r="F153" s="2"/>
    </row>
    <row r="154" spans="1:6" ht="9.75">
      <c r="A154" s="2"/>
      <c r="B154" s="2"/>
      <c r="C154" s="63"/>
      <c r="D154" s="2"/>
      <c r="E154" s="2"/>
      <c r="F154" s="2"/>
    </row>
    <row r="155" spans="1:6" ht="9.75">
      <c r="A155" s="2"/>
      <c r="B155" s="2"/>
      <c r="C155" s="63"/>
      <c r="D155" s="2"/>
      <c r="E155" s="2"/>
      <c r="F155" s="2"/>
    </row>
    <row r="156" spans="1:6" ht="9.75">
      <c r="A156" s="2"/>
      <c r="B156" s="2"/>
      <c r="C156" s="63"/>
      <c r="D156" s="2"/>
      <c r="E156" s="2"/>
      <c r="F156" s="2"/>
    </row>
    <row r="157" spans="1:6" ht="9.75">
      <c r="A157" s="2"/>
      <c r="B157" s="2"/>
      <c r="C157" s="63"/>
      <c r="D157" s="2"/>
      <c r="E157" s="2"/>
      <c r="F157" s="2"/>
    </row>
    <row r="158" spans="1:6" ht="9.75">
      <c r="A158" s="2"/>
      <c r="B158" s="2"/>
      <c r="C158" s="63"/>
      <c r="D158" s="2"/>
      <c r="E158" s="2"/>
      <c r="F158" s="2"/>
    </row>
    <row r="159" spans="1:6" ht="9.75">
      <c r="A159" s="2"/>
      <c r="B159" s="2"/>
      <c r="C159" s="63"/>
      <c r="D159" s="2"/>
      <c r="E159" s="2"/>
      <c r="F159" s="2"/>
    </row>
    <row r="160" spans="1:6" ht="9.75">
      <c r="A160" s="2"/>
      <c r="B160" s="2"/>
      <c r="C160" s="63"/>
      <c r="D160" s="2"/>
      <c r="E160" s="2"/>
      <c r="F160" s="2"/>
    </row>
    <row r="161" spans="1:6" ht="9.75">
      <c r="A161" s="2"/>
      <c r="B161" s="2"/>
      <c r="C161" s="63"/>
      <c r="D161" s="2"/>
      <c r="E161" s="2"/>
      <c r="F161" s="2"/>
    </row>
    <row r="162" spans="1:6" ht="9.75">
      <c r="A162" s="2"/>
      <c r="B162" s="2"/>
      <c r="C162" s="63"/>
      <c r="D162" s="2"/>
      <c r="E162" s="2"/>
      <c r="F162" s="2"/>
    </row>
    <row r="163" spans="1:6" ht="9.75">
      <c r="A163" s="2"/>
      <c r="B163" s="2"/>
      <c r="C163" s="63"/>
      <c r="D163" s="2"/>
      <c r="E163" s="2"/>
      <c r="F163" s="2"/>
    </row>
    <row r="164" spans="1:6" ht="9.75">
      <c r="A164" s="2"/>
      <c r="B164" s="2"/>
      <c r="C164" s="63"/>
      <c r="D164" s="2"/>
      <c r="E164" s="2"/>
      <c r="F164" s="2"/>
    </row>
    <row r="165" spans="1:6" ht="9.75">
      <c r="A165" s="2"/>
      <c r="B165" s="2"/>
      <c r="C165" s="63"/>
      <c r="D165" s="2"/>
      <c r="E165" s="2"/>
      <c r="F165" s="2"/>
    </row>
    <row r="166" spans="1:6" ht="9.75">
      <c r="A166" s="2"/>
      <c r="B166" s="2"/>
      <c r="C166" s="63"/>
      <c r="D166" s="2"/>
      <c r="E166" s="2"/>
      <c r="F166" s="2"/>
    </row>
    <row r="167" spans="1:6" ht="9.75">
      <c r="A167" s="2"/>
      <c r="B167" s="2"/>
      <c r="C167" s="63"/>
      <c r="D167" s="2"/>
      <c r="E167" s="2"/>
      <c r="F167" s="2"/>
    </row>
    <row r="168" spans="1:6" ht="9.75">
      <c r="A168" s="2"/>
      <c r="B168" s="2"/>
      <c r="C168" s="63"/>
      <c r="D168" s="2"/>
      <c r="E168" s="2"/>
      <c r="F168" s="2"/>
    </row>
    <row r="169" spans="1:6" ht="9.75">
      <c r="A169" s="2"/>
      <c r="B169" s="2"/>
      <c r="C169" s="63"/>
      <c r="D169" s="2"/>
      <c r="E169" s="2"/>
      <c r="F169" s="2"/>
    </row>
    <row r="170" spans="1:6" ht="9.75">
      <c r="A170" s="2"/>
      <c r="B170" s="2"/>
      <c r="C170" s="63"/>
      <c r="D170" s="2"/>
      <c r="E170" s="2"/>
      <c r="F170" s="2"/>
    </row>
    <row r="171" spans="1:6" ht="9.75">
      <c r="A171" s="2"/>
      <c r="B171" s="2"/>
      <c r="C171" s="63"/>
      <c r="D171" s="2"/>
      <c r="E171" s="2"/>
      <c r="F171" s="2"/>
    </row>
    <row r="172" spans="1:6" ht="9.75">
      <c r="A172" s="2"/>
      <c r="B172" s="2"/>
      <c r="C172" s="63"/>
      <c r="D172" s="2"/>
      <c r="E172" s="2"/>
      <c r="F172" s="2"/>
    </row>
    <row r="173" spans="1:6" ht="9.75">
      <c r="A173" s="2"/>
      <c r="B173" s="2"/>
      <c r="C173" s="63"/>
      <c r="D173" s="2"/>
      <c r="E173" s="2"/>
      <c r="F173" s="2"/>
    </row>
    <row r="174" spans="1:6" ht="9.75">
      <c r="A174" s="2"/>
      <c r="B174" s="2"/>
      <c r="C174" s="63"/>
      <c r="D174" s="2"/>
      <c r="E174" s="2"/>
      <c r="F174" s="2"/>
    </row>
    <row r="175" spans="1:6" ht="9.75">
      <c r="A175" s="2"/>
      <c r="B175" s="2"/>
      <c r="C175" s="63"/>
      <c r="D175" s="2"/>
      <c r="E175" s="2"/>
      <c r="F175" s="2"/>
    </row>
    <row r="176" spans="1:6" ht="9.75">
      <c r="A176" s="2"/>
      <c r="B176" s="2"/>
      <c r="C176" s="63"/>
      <c r="D176" s="2"/>
      <c r="E176" s="2"/>
      <c r="F176" s="2"/>
    </row>
    <row r="177" spans="1:6" ht="9.75">
      <c r="A177" s="2"/>
      <c r="B177" s="2"/>
      <c r="C177" s="63"/>
      <c r="D177" s="2"/>
      <c r="E177" s="2"/>
      <c r="F177" s="2"/>
    </row>
    <row r="178" spans="1:6" ht="9.75">
      <c r="A178" s="2"/>
      <c r="B178" s="2"/>
      <c r="C178" s="63"/>
      <c r="D178" s="2"/>
      <c r="E178" s="2"/>
      <c r="F178" s="2"/>
    </row>
    <row r="179" spans="1:6" ht="9.75">
      <c r="A179" s="2"/>
      <c r="B179" s="2"/>
      <c r="C179" s="63"/>
      <c r="D179" s="2"/>
      <c r="E179" s="2"/>
      <c r="F179" s="2"/>
    </row>
    <row r="180" spans="1:6" ht="9.75">
      <c r="A180" s="2"/>
      <c r="B180" s="2"/>
      <c r="C180" s="63"/>
      <c r="D180" s="2"/>
      <c r="E180" s="2"/>
      <c r="F180" s="2"/>
    </row>
    <row r="181" spans="1:6" ht="9.75">
      <c r="A181" s="2"/>
      <c r="B181" s="2"/>
      <c r="C181" s="63"/>
      <c r="D181" s="2"/>
      <c r="E181" s="2"/>
      <c r="F181" s="2"/>
    </row>
    <row r="182" spans="1:6" ht="9.75">
      <c r="A182" s="2"/>
      <c r="B182" s="2"/>
      <c r="C182" s="63"/>
      <c r="D182" s="2"/>
      <c r="E182" s="2"/>
      <c r="F182" s="2"/>
    </row>
    <row r="183" spans="1:6" ht="9.75">
      <c r="A183" s="2"/>
      <c r="B183" s="2"/>
      <c r="C183" s="63"/>
      <c r="D183" s="2"/>
      <c r="E183" s="2"/>
      <c r="F183" s="2"/>
    </row>
    <row r="184" spans="1:6" ht="9.75">
      <c r="A184" s="2"/>
      <c r="B184" s="2"/>
      <c r="C184" s="63"/>
      <c r="D184" s="2"/>
      <c r="E184" s="2"/>
      <c r="F184" s="2"/>
    </row>
    <row r="185" spans="1:6" ht="9.75">
      <c r="A185" s="2"/>
      <c r="B185" s="2"/>
      <c r="C185" s="63"/>
      <c r="D185" s="2"/>
      <c r="E185" s="2"/>
      <c r="F185" s="2"/>
    </row>
    <row r="186" spans="1:6" ht="9.75">
      <c r="A186" s="2"/>
      <c r="B186" s="2"/>
      <c r="C186" s="63"/>
      <c r="D186" s="2"/>
      <c r="E186" s="2"/>
      <c r="F186" s="2"/>
    </row>
    <row r="187" spans="1:6" ht="9.75">
      <c r="A187" s="2"/>
      <c r="B187" s="2"/>
      <c r="C187" s="63"/>
      <c r="D187" s="2"/>
      <c r="E187" s="2"/>
      <c r="F187" s="2"/>
    </row>
    <row r="188" spans="1:6" ht="9.75">
      <c r="A188" s="2"/>
      <c r="B188" s="2"/>
      <c r="C188" s="63"/>
      <c r="D188" s="2"/>
      <c r="E188" s="2"/>
      <c r="F188" s="2"/>
    </row>
    <row r="189" spans="1:6" ht="9.75">
      <c r="A189" s="2"/>
      <c r="B189" s="2"/>
      <c r="C189" s="63"/>
      <c r="D189" s="2"/>
      <c r="E189" s="2"/>
      <c r="F189" s="2"/>
    </row>
    <row r="190" spans="1:6" ht="9.75">
      <c r="A190" s="2"/>
      <c r="B190" s="2"/>
      <c r="C190" s="63"/>
      <c r="D190" s="2"/>
      <c r="E190" s="2"/>
      <c r="F190" s="2"/>
    </row>
    <row r="191" spans="1:6" ht="9.75">
      <c r="A191" s="2"/>
      <c r="B191" s="2"/>
      <c r="C191" s="63"/>
      <c r="D191" s="2"/>
      <c r="E191" s="2"/>
      <c r="F191" s="2"/>
    </row>
    <row r="192" spans="1:6" ht="9.75">
      <c r="A192" s="2"/>
      <c r="B192" s="2"/>
      <c r="C192" s="63"/>
      <c r="D192" s="2"/>
      <c r="E192" s="2"/>
      <c r="F192" s="2"/>
    </row>
    <row r="193" spans="1:6" ht="9.75">
      <c r="A193" s="2"/>
      <c r="B193" s="2"/>
      <c r="C193" s="63"/>
      <c r="D193" s="2"/>
      <c r="E193" s="2"/>
      <c r="F193" s="2"/>
    </row>
    <row r="194" spans="1:6" ht="9.75">
      <c r="A194" s="2"/>
      <c r="B194" s="2"/>
      <c r="C194" s="63"/>
      <c r="D194" s="2"/>
      <c r="E194" s="2"/>
      <c r="F194" s="2"/>
    </row>
    <row r="195" spans="1:6" ht="9.75">
      <c r="A195" s="2"/>
      <c r="B195" s="2"/>
      <c r="C195" s="63"/>
      <c r="D195" s="2"/>
      <c r="E195" s="2"/>
      <c r="F195" s="2"/>
    </row>
    <row r="196" spans="1:6" ht="9.75">
      <c r="A196" s="2"/>
      <c r="B196" s="2"/>
      <c r="C196" s="63"/>
      <c r="D196" s="2"/>
      <c r="E196" s="2"/>
      <c r="F196" s="2"/>
    </row>
    <row r="197" spans="1:6" ht="9.75">
      <c r="A197" s="2"/>
      <c r="B197" s="2"/>
      <c r="C197" s="63"/>
      <c r="D197" s="2"/>
      <c r="E197" s="2"/>
      <c r="F197" s="2"/>
    </row>
    <row r="198" spans="1:6" ht="9.75">
      <c r="A198" s="2"/>
      <c r="B198" s="2"/>
      <c r="C198" s="63"/>
      <c r="D198" s="2"/>
      <c r="E198" s="2"/>
      <c r="F198" s="2"/>
    </row>
    <row r="199" spans="1:6" ht="9.75">
      <c r="A199" s="2"/>
      <c r="B199" s="2"/>
      <c r="C199" s="63"/>
      <c r="D199" s="2"/>
      <c r="E199" s="2"/>
      <c r="F199" s="2"/>
    </row>
    <row r="200" spans="1:6" ht="9.75">
      <c r="A200" s="2"/>
      <c r="B200" s="2"/>
      <c r="C200" s="63"/>
      <c r="D200" s="2"/>
      <c r="E200" s="2"/>
      <c r="F200" s="2"/>
    </row>
    <row r="201" spans="1:6" ht="9.75">
      <c r="A201" s="2"/>
      <c r="B201" s="2"/>
      <c r="C201" s="63"/>
      <c r="D201" s="2"/>
      <c r="E201" s="2"/>
      <c r="F201" s="2"/>
    </row>
    <row r="202" spans="1:6" ht="9.75">
      <c r="A202" s="2"/>
      <c r="B202" s="2"/>
      <c r="C202" s="63"/>
      <c r="D202" s="2"/>
      <c r="E202" s="2"/>
      <c r="F202" s="2"/>
    </row>
    <row r="203" spans="1:6" ht="9.75">
      <c r="A203" s="2"/>
      <c r="B203" s="2"/>
      <c r="C203" s="63"/>
      <c r="D203" s="2"/>
      <c r="E203" s="2"/>
      <c r="F203" s="2"/>
    </row>
    <row r="204" spans="1:6" ht="9.75">
      <c r="A204" s="2"/>
      <c r="B204" s="2"/>
      <c r="C204" s="63"/>
      <c r="D204" s="2"/>
      <c r="E204" s="2"/>
      <c r="F204" s="2"/>
    </row>
    <row r="205" spans="1:6" ht="9.75">
      <c r="A205" s="2"/>
      <c r="B205" s="2"/>
      <c r="C205" s="63"/>
      <c r="D205" s="2"/>
      <c r="E205" s="2"/>
      <c r="F205" s="2"/>
    </row>
    <row r="206" spans="1:6" ht="9.75">
      <c r="A206" s="2"/>
      <c r="B206" s="2"/>
      <c r="C206" s="63"/>
      <c r="D206" s="2"/>
      <c r="E206" s="2"/>
      <c r="F206" s="2"/>
    </row>
    <row r="207" spans="1:6" ht="9.75">
      <c r="A207" s="2"/>
      <c r="B207" s="2"/>
      <c r="C207" s="63"/>
      <c r="D207" s="2"/>
      <c r="E207" s="2"/>
      <c r="F207" s="2"/>
    </row>
    <row r="208" spans="1:6" ht="9.75">
      <c r="A208" s="2"/>
      <c r="B208" s="2"/>
      <c r="C208" s="63"/>
      <c r="D208" s="2"/>
      <c r="E208" s="2"/>
      <c r="F208" s="2"/>
    </row>
    <row r="209" spans="1:6" ht="9.75">
      <c r="A209" s="2"/>
      <c r="B209" s="2"/>
      <c r="C209" s="63"/>
      <c r="D209" s="2"/>
      <c r="E209" s="2"/>
      <c r="F209" s="2"/>
    </row>
    <row r="210" spans="1:6" ht="9.75">
      <c r="A210" s="2"/>
      <c r="B210" s="2"/>
      <c r="C210" s="63"/>
      <c r="D210" s="2"/>
      <c r="E210" s="2"/>
      <c r="F210" s="2"/>
    </row>
    <row r="211" spans="1:6" ht="9.75">
      <c r="A211" s="2"/>
      <c r="B211" s="2"/>
      <c r="C211" s="63"/>
      <c r="D211" s="2"/>
      <c r="E211" s="2"/>
      <c r="F211" s="2"/>
    </row>
    <row r="212" spans="1:6" ht="9.75">
      <c r="A212" s="2"/>
      <c r="B212" s="2"/>
      <c r="C212" s="63"/>
      <c r="D212" s="2"/>
      <c r="E212" s="2"/>
      <c r="F212" s="2"/>
    </row>
    <row r="213" spans="1:6" ht="9.75">
      <c r="A213" s="2"/>
      <c r="B213" s="2"/>
      <c r="C213" s="63"/>
      <c r="D213" s="2"/>
      <c r="E213" s="2"/>
      <c r="F213" s="2"/>
    </row>
    <row r="214" spans="1:6" ht="9.75">
      <c r="A214" s="2"/>
      <c r="B214" s="2"/>
      <c r="C214" s="63"/>
      <c r="D214" s="2"/>
      <c r="E214" s="2"/>
      <c r="F214" s="2"/>
    </row>
    <row r="215" spans="1:6" ht="9.75">
      <c r="A215" s="2"/>
      <c r="B215" s="2"/>
      <c r="C215" s="63"/>
      <c r="D215" s="2"/>
      <c r="E215" s="2"/>
      <c r="F215" s="2"/>
    </row>
    <row r="216" spans="1:6" ht="9.75">
      <c r="A216" s="2"/>
      <c r="B216" s="2"/>
      <c r="C216" s="63"/>
      <c r="D216" s="2"/>
      <c r="E216" s="2"/>
      <c r="F216" s="2"/>
    </row>
  </sheetData>
  <sheetProtection/>
  <mergeCells count="100">
    <mergeCell ref="A103:E103"/>
    <mergeCell ref="G103:H103"/>
    <mergeCell ref="A104:E104"/>
    <mergeCell ref="G104:H104"/>
    <mergeCell ref="A102:E102"/>
    <mergeCell ref="B11:P11"/>
    <mergeCell ref="I13:P13"/>
    <mergeCell ref="O14:P14"/>
    <mergeCell ref="O15:P15"/>
    <mergeCell ref="I14:J14"/>
    <mergeCell ref="K14:L14"/>
    <mergeCell ref="M14:N14"/>
    <mergeCell ref="I15:J15"/>
    <mergeCell ref="K15:L15"/>
    <mergeCell ref="M15:N15"/>
    <mergeCell ref="F102:F108"/>
    <mergeCell ref="G102:H102"/>
    <mergeCell ref="A105:E105"/>
    <mergeCell ref="G105:H105"/>
    <mergeCell ref="A106:E106"/>
    <mergeCell ref="A108:E108"/>
    <mergeCell ref="G108:H108"/>
    <mergeCell ref="G106:H106"/>
    <mergeCell ref="A107:E107"/>
    <mergeCell ref="G107:H107"/>
    <mergeCell ref="A114:F114"/>
    <mergeCell ref="A113:F113"/>
    <mergeCell ref="A110:F110"/>
    <mergeCell ref="A111:F111"/>
    <mergeCell ref="A112:F112"/>
    <mergeCell ref="A117:F117"/>
    <mergeCell ref="A115:F115"/>
    <mergeCell ref="A120:F120"/>
    <mergeCell ref="A125:F125"/>
    <mergeCell ref="A124:F124"/>
    <mergeCell ref="A123:F123"/>
    <mergeCell ref="A119:F119"/>
    <mergeCell ref="A116:F116"/>
    <mergeCell ref="A121:F121"/>
    <mergeCell ref="A122:F122"/>
    <mergeCell ref="A118:F118"/>
    <mergeCell ref="A133:F133"/>
    <mergeCell ref="A128:F128"/>
    <mergeCell ref="A129:F129"/>
    <mergeCell ref="A130:F130"/>
    <mergeCell ref="A132:B132"/>
    <mergeCell ref="A126:F126"/>
    <mergeCell ref="A127:F127"/>
    <mergeCell ref="D13:H13"/>
    <mergeCell ref="D14:D17"/>
    <mergeCell ref="E14:E17"/>
    <mergeCell ref="F14:H14"/>
    <mergeCell ref="F15:F17"/>
    <mergeCell ref="G15:H15"/>
    <mergeCell ref="G16:G17"/>
    <mergeCell ref="H16:H17"/>
    <mergeCell ref="A1:P1"/>
    <mergeCell ref="A3:A4"/>
    <mergeCell ref="B3:B4"/>
    <mergeCell ref="C3:C4"/>
    <mergeCell ref="D3:G3"/>
    <mergeCell ref="H3:I4"/>
    <mergeCell ref="J3:L4"/>
    <mergeCell ref="M3:N4"/>
    <mergeCell ref="O3:P4"/>
    <mergeCell ref="D4:E4"/>
    <mergeCell ref="F4:G4"/>
    <mergeCell ref="D5:E5"/>
    <mergeCell ref="F5:G5"/>
    <mergeCell ref="H5:I5"/>
    <mergeCell ref="O5:P5"/>
    <mergeCell ref="M6:N6"/>
    <mergeCell ref="D6:E6"/>
    <mergeCell ref="F6:G6"/>
    <mergeCell ref="H6:I6"/>
    <mergeCell ref="O6:P6"/>
    <mergeCell ref="J9:L9"/>
    <mergeCell ref="D8:E8"/>
    <mergeCell ref="F8:G8"/>
    <mergeCell ref="H8:I8"/>
    <mergeCell ref="D9:E9"/>
    <mergeCell ref="F9:G9"/>
    <mergeCell ref="H9:I9"/>
    <mergeCell ref="J7:L7"/>
    <mergeCell ref="O8:P8"/>
    <mergeCell ref="J8:L8"/>
    <mergeCell ref="M8:N8"/>
    <mergeCell ref="D7:E7"/>
    <mergeCell ref="F7:G7"/>
    <mergeCell ref="H7:I7"/>
    <mergeCell ref="O9:P9"/>
    <mergeCell ref="A13:A17"/>
    <mergeCell ref="B13:B17"/>
    <mergeCell ref="C13:C17"/>
    <mergeCell ref="J5:L5"/>
    <mergeCell ref="M5:N5"/>
    <mergeCell ref="M7:N7"/>
    <mergeCell ref="M9:N9"/>
    <mergeCell ref="O7:P7"/>
    <mergeCell ref="J6:L6"/>
  </mergeCells>
  <hyperlinks>
    <hyperlink ref="A1" r:id="rId1" display="_ftn1"/>
  </hyperlinks>
  <printOptions/>
  <pageMargins left="0.51" right="0" top="0.32" bottom="0.23" header="0.32" footer="0.22"/>
  <pageSetup fitToWidth="6" horizontalDpi="120" verticalDpi="12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plmat</dc:title>
  <dc:subject/>
  <dc:creator>xxx</dc:creator>
  <cp:keywords/>
  <dc:description/>
  <cp:lastModifiedBy>FK10</cp:lastModifiedBy>
  <cp:lastPrinted>2023-08-26T06:40:48Z</cp:lastPrinted>
  <dcterms:created xsi:type="dcterms:W3CDTF">1997-08-15T11:57:10Z</dcterms:created>
  <dcterms:modified xsi:type="dcterms:W3CDTF">2023-09-12T09:43:45Z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